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E:\機械\"/>
    </mc:Choice>
  </mc:AlternateContent>
  <xr:revisionPtr revIDLastSave="0" documentId="13_ncr:1_{D990A2BB-A7F6-4F4F-B26A-DC5C2213F9D5}" xr6:coauthVersionLast="45" xr6:coauthVersionMax="45" xr10:uidLastSave="{00000000-0000-0000-0000-000000000000}"/>
  <bookViews>
    <workbookView xWindow="28680" yWindow="-120" windowWidth="29040" windowHeight="15840" tabRatio="653" xr2:uid="{00000000-000D-0000-FFFF-FFFF00000000}"/>
  </bookViews>
  <sheets>
    <sheet name="科目チェック" sheetId="8" r:id="rId1"/>
    <sheet name="カリキュラム・マップ" sheetId="12" r:id="rId2"/>
    <sheet name="習得レベル等集計" sheetId="9" r:id="rId3"/>
    <sheet name="最終年_後期" sheetId="21" r:id="rId4"/>
    <sheet name="1年_前期" sheetId="15" r:id="rId5"/>
  </sheets>
  <definedNames>
    <definedName name="_xlnm._FilterDatabase" localSheetId="0" hidden="1">科目チェック!$B$8:$H$8</definedName>
    <definedName name="_xlnm.Print_Area" localSheetId="4">'1年_前期'!$A$1:$N$70</definedName>
    <definedName name="_xlnm.Print_Area" localSheetId="1">カリキュラム・マップ!$A$1:$AQ$119</definedName>
    <definedName name="_xlnm.Print_Area" localSheetId="0">科目チェック!$A$1:$AA$100</definedName>
    <definedName name="_xlnm.Print_Area" localSheetId="3">最終年_後期!$A$1:$N$70</definedName>
    <definedName name="_xlnm.Print_Area" localSheetId="2">習得レベル等集計!$A$1:$O$37</definedName>
    <definedName name="_xlnm.Print_Titles" localSheetId="1">カリキュラム・マップ!$1:$16</definedName>
  </definedNames>
  <calcPr calcId="18102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3" i="15" l="1"/>
  <c r="J23" i="15"/>
  <c r="I23" i="15"/>
  <c r="G23" i="15"/>
  <c r="C23" i="15"/>
  <c r="K22" i="15"/>
  <c r="J22" i="15"/>
  <c r="I22" i="15"/>
  <c r="G22" i="15"/>
  <c r="C22" i="15"/>
  <c r="K21" i="15"/>
  <c r="J21" i="15"/>
  <c r="I21" i="15"/>
  <c r="G21" i="15"/>
  <c r="C21" i="15"/>
  <c r="K20" i="15"/>
  <c r="J20" i="15"/>
  <c r="I20" i="15"/>
  <c r="G20" i="15"/>
  <c r="C20" i="15"/>
  <c r="K19" i="15"/>
  <c r="J19" i="15"/>
  <c r="I19" i="15"/>
  <c r="G19" i="15"/>
  <c r="C19" i="15"/>
  <c r="K18" i="15"/>
  <c r="J18" i="15"/>
  <c r="I18" i="15"/>
  <c r="G18" i="15"/>
  <c r="C18" i="15"/>
  <c r="K17" i="15"/>
  <c r="J17" i="15"/>
  <c r="I17" i="15"/>
  <c r="G17" i="15"/>
  <c r="C17" i="15"/>
  <c r="K16" i="15"/>
  <c r="J16" i="15"/>
  <c r="I16" i="15"/>
  <c r="G16" i="15"/>
  <c r="C16" i="15"/>
  <c r="K15" i="15"/>
  <c r="J15" i="15"/>
  <c r="I15" i="15"/>
  <c r="G15" i="15"/>
  <c r="C15" i="15"/>
  <c r="K14" i="15"/>
  <c r="J14" i="15"/>
  <c r="I14" i="15"/>
  <c r="G14" i="15"/>
  <c r="C14" i="15"/>
  <c r="K13" i="15"/>
  <c r="J13" i="15"/>
  <c r="I13" i="15"/>
  <c r="G13" i="15"/>
  <c r="C13" i="15"/>
  <c r="K12" i="15"/>
  <c r="J12" i="15"/>
  <c r="I12" i="15"/>
  <c r="G12" i="15"/>
  <c r="C12" i="15"/>
  <c r="K11" i="15"/>
  <c r="J11" i="15"/>
  <c r="I11" i="15"/>
  <c r="G11" i="15"/>
  <c r="C11" i="15"/>
  <c r="K10" i="15"/>
  <c r="J10" i="15"/>
  <c r="I10" i="15"/>
  <c r="G10" i="15"/>
  <c r="C10" i="15"/>
  <c r="K9" i="15"/>
  <c r="J9" i="15"/>
  <c r="I9" i="15"/>
  <c r="G9" i="15"/>
  <c r="C9" i="15"/>
  <c r="I10" i="21"/>
  <c r="J10" i="21"/>
  <c r="K10" i="21"/>
  <c r="I11" i="21"/>
  <c r="J11" i="21"/>
  <c r="K11" i="21"/>
  <c r="I12" i="21"/>
  <c r="J12" i="21"/>
  <c r="K12" i="21"/>
  <c r="I13" i="21"/>
  <c r="J13" i="21"/>
  <c r="K13" i="21"/>
  <c r="I14" i="21"/>
  <c r="J14" i="21"/>
  <c r="K14" i="21"/>
  <c r="I15" i="21"/>
  <c r="J15" i="21"/>
  <c r="K15" i="21"/>
  <c r="I16" i="21"/>
  <c r="J16" i="21"/>
  <c r="K16" i="21"/>
  <c r="I17" i="21"/>
  <c r="J17" i="21"/>
  <c r="K17" i="21"/>
  <c r="I18" i="21"/>
  <c r="J18" i="21"/>
  <c r="K18" i="21"/>
  <c r="I19" i="21"/>
  <c r="J19" i="21"/>
  <c r="K19" i="21"/>
  <c r="I20" i="21"/>
  <c r="J20" i="21"/>
  <c r="K20" i="21"/>
  <c r="I21" i="21"/>
  <c r="J21" i="21"/>
  <c r="K21" i="21"/>
  <c r="I22" i="21"/>
  <c r="J22" i="21"/>
  <c r="K22" i="21"/>
  <c r="I23" i="21"/>
  <c r="J23" i="21"/>
  <c r="K23" i="21"/>
  <c r="C10" i="21"/>
  <c r="G10" i="21"/>
  <c r="C11" i="21"/>
  <c r="G11" i="21"/>
  <c r="C12" i="21"/>
  <c r="G12" i="21"/>
  <c r="C13" i="21"/>
  <c r="G13" i="21"/>
  <c r="C14" i="21"/>
  <c r="G14" i="21"/>
  <c r="C15" i="21"/>
  <c r="G15" i="21"/>
  <c r="C16" i="21"/>
  <c r="G16" i="21"/>
  <c r="C17" i="21"/>
  <c r="G17" i="21"/>
  <c r="C18" i="21"/>
  <c r="G18" i="21"/>
  <c r="C19" i="21"/>
  <c r="G19" i="21"/>
  <c r="C20" i="21"/>
  <c r="G20" i="21"/>
  <c r="C21" i="21"/>
  <c r="G21" i="21"/>
  <c r="C22" i="21"/>
  <c r="G22" i="21"/>
  <c r="C23" i="21"/>
  <c r="G23" i="21"/>
  <c r="K9" i="21"/>
  <c r="J9" i="21"/>
  <c r="G9" i="21"/>
  <c r="C9" i="21"/>
  <c r="N42" i="12" l="1"/>
  <c r="P42" i="12" s="1"/>
  <c r="V35" i="8" l="1"/>
  <c r="AM40" i="12"/>
  <c r="V32" i="8"/>
  <c r="V27" i="8" l="1"/>
  <c r="AE60" i="12" l="1"/>
  <c r="U20" i="12"/>
  <c r="U18" i="12"/>
  <c r="AO78" i="12"/>
  <c r="AE76" i="12"/>
  <c r="AJ76" i="12"/>
  <c r="AE103" i="12"/>
  <c r="AC31" i="12"/>
  <c r="AE31" i="12" s="1"/>
  <c r="V29" i="8" l="1"/>
  <c r="V31" i="8" l="1"/>
  <c r="V18" i="8" l="1"/>
  <c r="I24" i="15" l="1"/>
  <c r="G24" i="15"/>
  <c r="M2" i="15"/>
  <c r="H32" i="15" l="1"/>
  <c r="I33" i="15"/>
  <c r="K33" i="15"/>
  <c r="G26" i="15"/>
  <c r="J34" i="15"/>
  <c r="N26" i="15"/>
  <c r="L33" i="15"/>
  <c r="M34" i="15"/>
  <c r="H33" i="15"/>
  <c r="H31" i="15"/>
  <c r="K31" i="15"/>
  <c r="L32" i="15"/>
  <c r="M33" i="15"/>
  <c r="I31" i="15"/>
  <c r="L31" i="15"/>
  <c r="M32" i="15"/>
  <c r="H35" i="15"/>
  <c r="M31" i="15"/>
  <c r="H34" i="15"/>
  <c r="I35" i="15"/>
  <c r="I34" i="15"/>
  <c r="J35" i="15"/>
  <c r="K35" i="15"/>
  <c r="I32" i="15"/>
  <c r="J33" i="15"/>
  <c r="K34" i="15"/>
  <c r="L35" i="15"/>
  <c r="L34" i="15"/>
  <c r="M35" i="15"/>
  <c r="J32" i="15"/>
  <c r="J31" i="15"/>
  <c r="K32" i="15"/>
  <c r="N33" i="15" l="1"/>
  <c r="N32" i="15"/>
  <c r="N35" i="15"/>
  <c r="N31" i="15"/>
  <c r="N34" i="15"/>
  <c r="AM90" i="12" l="1"/>
  <c r="AH90" i="12"/>
  <c r="AH72" i="12"/>
  <c r="AC72" i="12"/>
  <c r="I9" i="21" l="1"/>
  <c r="V24" i="8" l="1"/>
  <c r="V21" i="8"/>
  <c r="G2" i="8" l="1"/>
  <c r="F2" i="15" s="1"/>
  <c r="C2" i="8"/>
  <c r="C2" i="15" s="1"/>
  <c r="F2" i="21" l="1"/>
  <c r="I2" i="12"/>
  <c r="I3" i="9"/>
  <c r="C2" i="21"/>
  <c r="B2" i="12"/>
  <c r="C3" i="9"/>
  <c r="M2" i="21" l="1"/>
  <c r="X78" i="12"/>
  <c r="Z78" i="12" s="1"/>
  <c r="AC86" i="12" l="1"/>
  <c r="X86" i="12"/>
  <c r="AH49" i="12"/>
  <c r="AC49" i="12"/>
  <c r="S49" i="12"/>
  <c r="N49" i="12"/>
  <c r="S47" i="12"/>
  <c r="N47" i="12"/>
  <c r="I47" i="12"/>
  <c r="D47" i="12"/>
  <c r="I95" i="12"/>
  <c r="D95" i="12"/>
  <c r="X93" i="12"/>
  <c r="S93" i="12"/>
  <c r="N93" i="12"/>
  <c r="I93" i="12"/>
  <c r="D97" i="12" l="1"/>
  <c r="D23" i="12"/>
  <c r="D93" i="12" s="1"/>
  <c r="X84" i="12" l="1"/>
  <c r="AH80" i="12"/>
  <c r="X72" i="12"/>
  <c r="AH67" i="12"/>
  <c r="S60" i="12"/>
  <c r="I40" i="12"/>
  <c r="F18" i="12"/>
  <c r="P18" i="12" l="1"/>
  <c r="K18" i="12"/>
  <c r="Z84" i="12" l="1"/>
  <c r="AJ80" i="12"/>
  <c r="AJ78" i="12"/>
  <c r="AE78" i="12"/>
  <c r="AC80" i="12"/>
  <c r="AE80" i="12" s="1"/>
  <c r="AJ72" i="12"/>
  <c r="X82" i="12"/>
  <c r="Z82" i="12" s="1"/>
  <c r="S82" i="12"/>
  <c r="U82" i="12" s="1"/>
  <c r="D82" i="12"/>
  <c r="F82" i="12" s="1"/>
  <c r="X80" i="12" l="1"/>
  <c r="Z80" i="12" s="1"/>
  <c r="AE72" i="12"/>
  <c r="X74" i="12"/>
  <c r="Z74" i="12" s="1"/>
  <c r="C32" i="9" l="1"/>
  <c r="AJ67" i="12"/>
  <c r="AC67" i="12"/>
  <c r="AE67" i="12" s="1"/>
  <c r="AJ60" i="12"/>
  <c r="X67" i="12"/>
  <c r="Z67" i="12" s="1"/>
  <c r="X70" i="12"/>
  <c r="Z70" i="12" s="1"/>
  <c r="AM64" i="12"/>
  <c r="AO64" i="12" s="1"/>
  <c r="AH64" i="12"/>
  <c r="AJ64" i="12" s="1"/>
  <c r="AC64" i="12"/>
  <c r="AE64" i="12" s="1"/>
  <c r="X62" i="12"/>
  <c r="Z62" i="12" s="1"/>
  <c r="X64" i="12"/>
  <c r="Z64" i="12" s="1"/>
  <c r="Z72" i="12"/>
  <c r="AH118" i="12"/>
  <c r="AJ118" i="12" s="1"/>
  <c r="AC118" i="12"/>
  <c r="AE118" i="12" s="1"/>
  <c r="X118" i="12"/>
  <c r="Z118" i="12" s="1"/>
  <c r="X112" i="12"/>
  <c r="Z112" i="12" s="1"/>
  <c r="AE86" i="12"/>
  <c r="Z86" i="12"/>
  <c r="AO90" i="12"/>
  <c r="AM88" i="12"/>
  <c r="AO88" i="12" s="1"/>
  <c r="AJ90" i="12"/>
  <c r="AH88" i="12"/>
  <c r="AJ88" i="12" s="1"/>
  <c r="AC90" i="12"/>
  <c r="AE90" i="12" s="1"/>
  <c r="X90" i="12"/>
  <c r="Z90" i="12" s="1"/>
  <c r="AC88" i="12"/>
  <c r="AE88" i="12" s="1"/>
  <c r="X88" i="12"/>
  <c r="Z88" i="12" s="1"/>
  <c r="AH112" i="12"/>
  <c r="AJ112" i="12" s="1"/>
  <c r="AC112" i="12"/>
  <c r="AE112" i="12" s="1"/>
  <c r="D99" i="12"/>
  <c r="F99" i="12" s="1"/>
  <c r="F97" i="12"/>
  <c r="I99" i="12"/>
  <c r="K99" i="12" s="1"/>
  <c r="AC116" i="12"/>
  <c r="AE116" i="12" s="1"/>
  <c r="X116" i="12"/>
  <c r="Z116" i="12" s="1"/>
  <c r="AC114" i="12"/>
  <c r="AE114" i="12" s="1"/>
  <c r="X114" i="12"/>
  <c r="Z114" i="12" s="1"/>
  <c r="AC101" i="12"/>
  <c r="AE101" i="12" s="1"/>
  <c r="X101" i="12"/>
  <c r="Z101" i="12" s="1"/>
  <c r="S101" i="12"/>
  <c r="U101" i="12" s="1"/>
  <c r="N101" i="12"/>
  <c r="P101" i="12" s="1"/>
  <c r="I101" i="12"/>
  <c r="K101" i="12" s="1"/>
  <c r="X105" i="12"/>
  <c r="Z105" i="12" s="1"/>
  <c r="AH105" i="12"/>
  <c r="AJ105" i="12" s="1"/>
  <c r="X107" i="12"/>
  <c r="Z107" i="12" s="1"/>
  <c r="AH107" i="12"/>
  <c r="AJ107" i="12" s="1"/>
  <c r="AC99" i="12"/>
  <c r="AE99" i="12" s="1"/>
  <c r="X99" i="12"/>
  <c r="Z99" i="12" s="1"/>
  <c r="AC97" i="12"/>
  <c r="AE97" i="12" s="1"/>
  <c r="X109" i="12"/>
  <c r="Z109" i="12" s="1"/>
  <c r="AM95" i="12"/>
  <c r="AO95" i="12" s="1"/>
  <c r="AH95" i="12"/>
  <c r="AJ95" i="12" s="1"/>
  <c r="AC95" i="12"/>
  <c r="AE95" i="12" s="1"/>
  <c r="X95" i="12"/>
  <c r="Z95" i="12" s="1"/>
  <c r="AH54" i="12"/>
  <c r="AJ54" i="12" s="1"/>
  <c r="AC54" i="12"/>
  <c r="AE54" i="12" s="1"/>
  <c r="AH44" i="12"/>
  <c r="AJ44" i="12" s="1"/>
  <c r="AC44" i="12"/>
  <c r="AE44" i="12" s="1"/>
  <c r="AH42" i="12"/>
  <c r="AJ42" i="12" s="1"/>
  <c r="AC42" i="12"/>
  <c r="AE42" i="12" s="1"/>
  <c r="AH40" i="12"/>
  <c r="AJ40" i="12" s="1"/>
  <c r="AH37" i="12"/>
  <c r="AJ37" i="12" s="1"/>
  <c r="AH35" i="12"/>
  <c r="AJ35" i="12" s="1"/>
  <c r="AH33" i="12"/>
  <c r="AJ33" i="12" s="1"/>
  <c r="AM31" i="12"/>
  <c r="AO31" i="12" s="1"/>
  <c r="AH31" i="12"/>
  <c r="AJ31" i="12" s="1"/>
  <c r="AM29" i="12"/>
  <c r="AO29" i="12" s="1"/>
  <c r="AH29" i="12"/>
  <c r="AJ29" i="12" s="1"/>
  <c r="AC29" i="12"/>
  <c r="AE29" i="12" s="1"/>
  <c r="X29" i="12"/>
  <c r="Z29" i="12" s="1"/>
  <c r="X37" i="12"/>
  <c r="Z37" i="12" s="1"/>
  <c r="X35" i="12"/>
  <c r="Z35" i="12" s="1"/>
  <c r="X33" i="12"/>
  <c r="Z33" i="12" s="1"/>
  <c r="AE27" i="12"/>
  <c r="Z27" i="12"/>
  <c r="I76" i="12"/>
  <c r="K76" i="12" s="1"/>
  <c r="I70" i="12"/>
  <c r="K70" i="12" s="1"/>
  <c r="D70" i="12"/>
  <c r="F70" i="12" s="1"/>
  <c r="I67" i="12"/>
  <c r="K67" i="12" s="1"/>
  <c r="S80" i="12"/>
  <c r="U80" i="12" s="1"/>
  <c r="S78" i="12"/>
  <c r="U78" i="12" s="1"/>
  <c r="S67" i="12"/>
  <c r="U67" i="12" s="1"/>
  <c r="N67" i="12"/>
  <c r="P67" i="12" s="1"/>
  <c r="S64" i="12"/>
  <c r="U64" i="12" s="1"/>
  <c r="N64" i="12"/>
  <c r="P64" i="12" s="1"/>
  <c r="N76" i="12"/>
  <c r="P76" i="12" s="1"/>
  <c r="S76" i="12"/>
  <c r="U76" i="12" s="1"/>
  <c r="S74" i="12"/>
  <c r="U74" i="12" s="1"/>
  <c r="N74" i="12"/>
  <c r="P74" i="12" s="1"/>
  <c r="N114" i="12"/>
  <c r="P114" i="12" s="1"/>
  <c r="S112" i="12"/>
  <c r="U112" i="12" s="1"/>
  <c r="S114" i="12"/>
  <c r="U114" i="12" s="1"/>
  <c r="S72" i="12"/>
  <c r="U72" i="12" s="1"/>
  <c r="N72" i="12"/>
  <c r="P72" i="12" s="1"/>
  <c r="I74" i="12"/>
  <c r="K74" i="12" s="1"/>
  <c r="I72" i="12"/>
  <c r="K72" i="12" s="1"/>
  <c r="U60" i="12"/>
  <c r="I60" i="12"/>
  <c r="K60" i="12" s="1"/>
  <c r="D60" i="12"/>
  <c r="F60" i="12" s="1"/>
  <c r="I62" i="12"/>
  <c r="K62" i="12" s="1"/>
  <c r="D62" i="12"/>
  <c r="F62" i="12" s="1"/>
  <c r="S58" i="12"/>
  <c r="U58" i="12" s="1"/>
  <c r="N58" i="12"/>
  <c r="P58" i="12" s="1"/>
  <c r="I58" i="12"/>
  <c r="K58" i="12" s="1"/>
  <c r="D58" i="12"/>
  <c r="F58" i="12" s="1"/>
  <c r="K40" i="12"/>
  <c r="D33" i="12"/>
  <c r="F33" i="12" s="1"/>
  <c r="D31" i="12"/>
  <c r="F31" i="12" s="1"/>
  <c r="AM112" i="12"/>
  <c r="AO112" i="12" s="1"/>
  <c r="AM97" i="12"/>
  <c r="AO97" i="12" s="1"/>
  <c r="AH97" i="12"/>
  <c r="AJ97" i="12" s="1"/>
  <c r="AM58" i="12"/>
  <c r="AO58" i="12" s="1"/>
  <c r="AH58" i="12"/>
  <c r="AJ58" i="12" s="1"/>
  <c r="AM52" i="12"/>
  <c r="AO52" i="12" s="1"/>
  <c r="AH52" i="12"/>
  <c r="AJ52" i="12" s="1"/>
  <c r="AM23" i="12"/>
  <c r="AO23" i="12" s="1"/>
  <c r="AH23" i="12"/>
  <c r="AJ23" i="12" s="1"/>
  <c r="F93" i="12"/>
  <c r="F23" i="12"/>
  <c r="D52" i="12"/>
  <c r="F52" i="12" s="1"/>
  <c r="Z93" i="12"/>
  <c r="U93" i="12"/>
  <c r="P93" i="12"/>
  <c r="K93" i="12"/>
  <c r="K95" i="12"/>
  <c r="F95" i="12"/>
  <c r="Z23" i="12"/>
  <c r="U23" i="12"/>
  <c r="P23" i="12"/>
  <c r="K25" i="12"/>
  <c r="K23" i="12"/>
  <c r="F25" i="12"/>
  <c r="AJ49" i="12"/>
  <c r="AE49" i="12"/>
  <c r="U49" i="12"/>
  <c r="P49" i="12"/>
  <c r="U47" i="12"/>
  <c r="P47" i="12"/>
  <c r="K47" i="12"/>
  <c r="F47" i="12"/>
  <c r="AJ20" i="12" l="1"/>
  <c r="AE20" i="12"/>
  <c r="P20" i="12"/>
  <c r="I24" i="21" l="1"/>
  <c r="M34" i="21" l="1"/>
  <c r="N13" i="9" s="1"/>
  <c r="H31" i="21"/>
  <c r="I10" i="9" s="1"/>
  <c r="L33" i="21"/>
  <c r="M12" i="9" s="1"/>
  <c r="N26" i="21"/>
  <c r="G24" i="21"/>
  <c r="G26" i="21" s="1"/>
  <c r="J32" i="9" s="1"/>
  <c r="L31" i="21"/>
  <c r="M10" i="9" s="1"/>
  <c r="M32" i="21"/>
  <c r="N11" i="9" s="1"/>
  <c r="H35" i="21"/>
  <c r="I14" i="9" s="1"/>
  <c r="K31" i="21"/>
  <c r="L10" i="9" s="1"/>
  <c r="L32" i="21"/>
  <c r="M11" i="9" s="1"/>
  <c r="M33" i="21"/>
  <c r="N12" i="9" s="1"/>
  <c r="M31" i="21"/>
  <c r="N10" i="9" s="1"/>
  <c r="H34" i="21"/>
  <c r="I13" i="9" s="1"/>
  <c r="I35" i="21"/>
  <c r="J14" i="9" s="1"/>
  <c r="H33" i="21"/>
  <c r="I12" i="9" s="1"/>
  <c r="I34" i="21"/>
  <c r="J13" i="9" s="1"/>
  <c r="J35" i="21"/>
  <c r="K14" i="9" s="1"/>
  <c r="H32" i="21"/>
  <c r="I11" i="9" s="1"/>
  <c r="I33" i="21"/>
  <c r="J12" i="9" s="1"/>
  <c r="J34" i="21"/>
  <c r="K13" i="9" s="1"/>
  <c r="K35" i="21"/>
  <c r="L14" i="9" s="1"/>
  <c r="I32" i="21"/>
  <c r="J11" i="9" s="1"/>
  <c r="J33" i="21"/>
  <c r="K12" i="9" s="1"/>
  <c r="K34" i="21"/>
  <c r="L13" i="9" s="1"/>
  <c r="L35" i="21"/>
  <c r="M14" i="9" s="1"/>
  <c r="I31" i="21"/>
  <c r="J10" i="9" s="1"/>
  <c r="J32" i="21"/>
  <c r="K11" i="9" s="1"/>
  <c r="K33" i="21"/>
  <c r="L12" i="9" s="1"/>
  <c r="L34" i="21"/>
  <c r="M13" i="9" s="1"/>
  <c r="M35" i="21"/>
  <c r="N14" i="9" s="1"/>
  <c r="J31" i="21"/>
  <c r="K10" i="9" s="1"/>
  <c r="K32" i="21"/>
  <c r="L11" i="9" s="1"/>
  <c r="C33" i="9" l="1"/>
  <c r="N33" i="21"/>
  <c r="N31" i="21"/>
  <c r="N32" i="21"/>
  <c r="N34" i="21"/>
  <c r="N35" i="21"/>
  <c r="V33" i="8" l="1"/>
  <c r="V19" i="8" l="1"/>
  <c r="V17" i="8"/>
  <c r="V30" i="8"/>
  <c r="X30" i="8" s="1"/>
  <c r="V28" i="8"/>
  <c r="V22" i="8"/>
  <c r="V15" i="8"/>
  <c r="V14" i="8"/>
  <c r="V13" i="8"/>
  <c r="V12" i="8"/>
  <c r="V37" i="8" l="1"/>
  <c r="Y30" i="8"/>
  <c r="Z30" i="8" s="1"/>
  <c r="X17" i="8"/>
  <c r="Y17" i="8" s="1"/>
  <c r="Z17" i="8" s="1"/>
  <c r="O10" i="9" l="1"/>
  <c r="AQ18" i="12" s="1"/>
  <c r="O11" i="9"/>
  <c r="AQ47" i="12" s="1"/>
  <c r="O13" i="9"/>
  <c r="AQ93" i="12" s="1"/>
  <c r="O14" i="9"/>
  <c r="AQ112" i="12" s="1"/>
  <c r="O12" i="9" l="1"/>
  <c r="AQ58"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末吉敏恭</author>
    <author>石川正明</author>
  </authors>
  <commentList>
    <comment ref="E7" authorId="0" shapeId="0" xr:uid="{00000000-0006-0000-0000-000001000000}">
      <text>
        <r>
          <rPr>
            <b/>
            <sz val="9"/>
            <color indexed="81"/>
            <rFont val="ＭＳ Ｐゴシック"/>
            <family val="3"/>
            <charset val="128"/>
          </rPr>
          <t>必修・選択
必修：〇
選択：空</t>
        </r>
      </text>
    </comment>
    <comment ref="F7" authorId="0" shapeId="0" xr:uid="{00000000-0006-0000-0000-000002000000}">
      <text>
        <r>
          <rPr>
            <b/>
            <sz val="9"/>
            <color indexed="81"/>
            <rFont val="ＭＳ Ｐゴシック"/>
            <family val="3"/>
            <charset val="128"/>
          </rPr>
          <t>単位修得後に成績「A～D，P（合格），R（認定）」を選択する．
F(不合格）は不要．
削除：Delキー</t>
        </r>
      </text>
    </comment>
    <comment ref="G7" authorId="1" shapeId="0" xr:uid="{00000000-0006-0000-0000-000003000000}">
      <text>
        <r>
          <rPr>
            <b/>
            <sz val="9"/>
            <color indexed="81"/>
            <rFont val="MS P ゴシック"/>
            <family val="3"/>
            <charset val="128"/>
          </rPr>
          <t>石川正明:
健康運動:メイン[2]，サブ[1].
教養領域:メイン[2]，サブ[1].
総合領域:メイン[1]，サブ[2].</t>
        </r>
      </text>
    </comment>
    <comment ref="N7" authorId="0" shapeId="0" xr:uid="{00000000-0006-0000-0000-000004000000}">
      <text>
        <r>
          <rPr>
            <b/>
            <sz val="9"/>
            <color indexed="81"/>
            <rFont val="ＭＳ Ｐゴシック"/>
            <family val="3"/>
            <charset val="128"/>
          </rPr>
          <t>必修・選択
必修：〇
選択：空</t>
        </r>
      </text>
    </comment>
    <comment ref="O7" authorId="0" shapeId="0" xr:uid="{00000000-0006-0000-0000-000005000000}">
      <text>
        <r>
          <rPr>
            <b/>
            <sz val="9"/>
            <color indexed="81"/>
            <rFont val="ＭＳ Ｐゴシック"/>
            <family val="3"/>
            <charset val="128"/>
          </rPr>
          <t>単位修得後に成績「A～D，P（合格），R（認定）」を選択する．
F(不合格）は不要．
削除：Delキー</t>
        </r>
      </text>
    </comment>
    <comment ref="N26" authorId="0" shapeId="0" xr:uid="{DE4A042B-CACD-4DFF-AA6E-7E30E28516D8}">
      <text>
        <r>
          <rPr>
            <b/>
            <sz val="9"/>
            <color indexed="81"/>
            <rFont val="ＭＳ Ｐゴシック"/>
            <family val="3"/>
            <charset val="128"/>
          </rPr>
          <t>必修・選択
必修：〇
選択：空</t>
        </r>
      </text>
    </comment>
    <comment ref="O26" authorId="0" shapeId="0" xr:uid="{16A7B0B7-AF5B-4CAD-9675-9B38A7E49D89}">
      <text>
        <r>
          <rPr>
            <b/>
            <sz val="9"/>
            <color indexed="81"/>
            <rFont val="ＭＳ Ｐゴシック"/>
            <family val="3"/>
            <charset val="128"/>
          </rPr>
          <t>単位修得後に成績「A～D，P（合格），R（認定）」を選択する．
F(不合格）は不要．
削除：Delキー</t>
        </r>
      </text>
    </comment>
    <comment ref="E47" authorId="0" shapeId="0" xr:uid="{00000000-0006-0000-0000-000006000000}">
      <text>
        <r>
          <rPr>
            <b/>
            <sz val="9"/>
            <color indexed="81"/>
            <rFont val="ＭＳ Ｐゴシック"/>
            <family val="3"/>
            <charset val="128"/>
          </rPr>
          <t>必修・選択
必修：〇,GE
選択：空</t>
        </r>
      </text>
    </comment>
    <comment ref="F47" authorId="0" shapeId="0" xr:uid="{00000000-0006-0000-0000-000007000000}">
      <text>
        <r>
          <rPr>
            <b/>
            <sz val="9"/>
            <color indexed="81"/>
            <rFont val="ＭＳ Ｐゴシック"/>
            <family val="3"/>
            <charset val="128"/>
          </rPr>
          <t>単位修得後に成績「A～D，P（合格），R（認定）」を選択する．
F(不合格）,T(取消),W(取消），履修中は不要．
削除：Delキー</t>
        </r>
      </text>
    </comment>
    <comment ref="N47" authorId="0" shapeId="0" xr:uid="{00000000-0006-0000-0000-000008000000}">
      <text>
        <r>
          <rPr>
            <b/>
            <sz val="9"/>
            <color indexed="81"/>
            <rFont val="ＭＳ Ｐゴシック"/>
            <family val="3"/>
            <charset val="128"/>
          </rPr>
          <t>必修・選択
必修：〇
選択：空</t>
        </r>
      </text>
    </comment>
    <comment ref="O47" authorId="0" shapeId="0" xr:uid="{00000000-0006-0000-0000-000009000000}">
      <text>
        <r>
          <rPr>
            <b/>
            <sz val="9"/>
            <color indexed="81"/>
            <rFont val="ＭＳ Ｐゴシック"/>
            <family val="3"/>
            <charset val="128"/>
          </rPr>
          <t>単位修得後に成績「A～D，P（合格），R（認定）」を選択する．
F(不合格）,T(取消),W(取消），履修中は不要．
削除：Delキー</t>
        </r>
      </text>
    </comment>
    <comment ref="W47" authorId="0" shapeId="0" xr:uid="{00000000-0006-0000-0000-00000A000000}">
      <text>
        <r>
          <rPr>
            <b/>
            <sz val="9"/>
            <color indexed="81"/>
            <rFont val="ＭＳ Ｐゴシック"/>
            <family val="3"/>
            <charset val="128"/>
          </rPr>
          <t>必修・選択
必修：〇
選択：空</t>
        </r>
      </text>
    </comment>
    <comment ref="X47" authorId="0" shapeId="0" xr:uid="{00000000-0006-0000-0000-00000B000000}">
      <text>
        <r>
          <rPr>
            <b/>
            <sz val="9"/>
            <color indexed="81"/>
            <rFont val="ＭＳ Ｐゴシック"/>
            <family val="3"/>
            <charset val="128"/>
          </rPr>
          <t>単位修得後に成績「A～D，P（合格），R（認定）」を選択する．
F(不合格）,T(取消),W(取消），履修中は不要．
削除：Delキー</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末吉敏恭</author>
  </authors>
  <commentList>
    <comment ref="G7" authorId="0" shapeId="0" xr:uid="{00000000-0006-0000-0300-000001000000}">
      <text>
        <r>
          <rPr>
            <b/>
            <sz val="9"/>
            <color indexed="81"/>
            <rFont val="ＭＳ Ｐゴシック"/>
            <family val="3"/>
            <charset val="128"/>
          </rPr>
          <t>科目番号から自動的に入力される．
「履修科目チェック」シートのリストに無い場合は入力する．</t>
        </r>
      </text>
    </comment>
    <comment ref="H7" authorId="0" shapeId="0" xr:uid="{00000000-0006-0000-0300-000002000000}">
      <text>
        <r>
          <rPr>
            <b/>
            <sz val="9"/>
            <color indexed="81"/>
            <rFont val="ＭＳ Ｐゴシック"/>
            <family val="3"/>
            <charset val="128"/>
          </rPr>
          <t>取得した成績「A～D，F，P，保留」を選択する．</t>
        </r>
      </text>
    </comment>
    <comment ref="I7" authorId="0" shapeId="0" xr:uid="{00000000-0006-0000-0300-000003000000}">
      <text>
        <r>
          <rPr>
            <b/>
            <sz val="9"/>
            <color indexed="81"/>
            <rFont val="ＭＳ Ｐゴシック"/>
            <family val="3"/>
            <charset val="128"/>
          </rPr>
          <t>「単位数」と「成績」の入力から，自動的に計算される．</t>
        </r>
      </text>
    </comment>
    <comment ref="J7" authorId="0" shapeId="0" xr:uid="{00000000-0006-0000-0300-000004000000}">
      <text>
        <r>
          <rPr>
            <b/>
            <sz val="9"/>
            <color indexed="81"/>
            <rFont val="ＭＳ Ｐゴシック"/>
            <family val="3"/>
            <charset val="128"/>
          </rPr>
          <t>科目番号から自動的に入力される．
「履修科目チェック」シートのリストに無い場合は入力する．</t>
        </r>
      </text>
    </comment>
    <comment ref="K7" authorId="0" shapeId="0" xr:uid="{00000000-0006-0000-0300-000005000000}">
      <text>
        <r>
          <rPr>
            <b/>
            <sz val="9"/>
            <color indexed="81"/>
            <rFont val="ＭＳ Ｐゴシック"/>
            <family val="3"/>
            <charset val="128"/>
          </rPr>
          <t>科目番号から自動的に入力される．
「履修科目チェック」シートのリストに無い場合は入力する．</t>
        </r>
      </text>
    </comment>
    <comment ref="L7" authorId="0" shapeId="0" xr:uid="{00000000-0006-0000-0300-000006000000}">
      <text>
        <r>
          <rPr>
            <b/>
            <sz val="9"/>
            <color indexed="81"/>
            <rFont val="ＭＳ Ｐゴシック"/>
            <family val="3"/>
            <charset val="128"/>
          </rPr>
          <t>自己評価レベル「5～1」を選択する．
削除：Delキー</t>
        </r>
      </text>
    </comment>
    <comment ref="M7" authorId="0" shapeId="0" xr:uid="{00000000-0006-0000-0300-000007000000}">
      <text>
        <r>
          <rPr>
            <b/>
            <sz val="9"/>
            <color indexed="81"/>
            <rFont val="ＭＳ Ｐゴシック"/>
            <family val="3"/>
            <charset val="128"/>
          </rPr>
          <t>自己評価レベル「5～1」を選択する．
削除：Delキー</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末吉敏恭</author>
  </authors>
  <commentList>
    <comment ref="G7" authorId="0" shapeId="0" xr:uid="{21AEF2A4-BB1F-4FB1-95AA-0D3F62CE2226}">
      <text>
        <r>
          <rPr>
            <b/>
            <sz val="9"/>
            <color indexed="81"/>
            <rFont val="ＭＳ Ｐゴシック"/>
            <family val="3"/>
            <charset val="128"/>
          </rPr>
          <t>科目番号から自動的に入力される．
「履修科目チェック」シートのリストに無い場合は入力する．</t>
        </r>
      </text>
    </comment>
    <comment ref="H7" authorId="0" shapeId="0" xr:uid="{7D059D7D-7F10-4A7A-8224-3A077C002399}">
      <text>
        <r>
          <rPr>
            <b/>
            <sz val="9"/>
            <color indexed="81"/>
            <rFont val="ＭＳ Ｐゴシック"/>
            <family val="3"/>
            <charset val="128"/>
          </rPr>
          <t>取得した成績「A～D，F，P，保留」を選択する．</t>
        </r>
      </text>
    </comment>
    <comment ref="I7" authorId="0" shapeId="0" xr:uid="{6A4D6A35-E5BC-4CDB-AAB6-47AB0D635B9C}">
      <text>
        <r>
          <rPr>
            <b/>
            <sz val="9"/>
            <color indexed="81"/>
            <rFont val="ＭＳ Ｐゴシック"/>
            <family val="3"/>
            <charset val="128"/>
          </rPr>
          <t>「単位数」と「成績」の入力から，自動的に計算される．</t>
        </r>
      </text>
    </comment>
    <comment ref="J7" authorId="0" shapeId="0" xr:uid="{09EBE30D-79A2-44AC-B1D8-26D61F696BA0}">
      <text>
        <r>
          <rPr>
            <b/>
            <sz val="9"/>
            <color indexed="81"/>
            <rFont val="ＭＳ Ｐゴシック"/>
            <family val="3"/>
            <charset val="128"/>
          </rPr>
          <t>科目番号から自動的に入力される．
「履修科目チェック」シートのリストに無い場合は入力する．</t>
        </r>
      </text>
    </comment>
    <comment ref="K7" authorId="0" shapeId="0" xr:uid="{17E19979-7476-4F93-A133-E34BBAE85C3C}">
      <text>
        <r>
          <rPr>
            <b/>
            <sz val="9"/>
            <color indexed="81"/>
            <rFont val="ＭＳ Ｐゴシック"/>
            <family val="3"/>
            <charset val="128"/>
          </rPr>
          <t>科目番号から自動的に入力される．
「履修科目チェック」シートのリストに無い場合は入力する．</t>
        </r>
      </text>
    </comment>
    <comment ref="L7" authorId="0" shapeId="0" xr:uid="{77B7E8FB-90BB-49BA-A360-502F1A9953F6}">
      <text>
        <r>
          <rPr>
            <b/>
            <sz val="9"/>
            <color indexed="81"/>
            <rFont val="ＭＳ Ｐゴシック"/>
            <family val="3"/>
            <charset val="128"/>
          </rPr>
          <t>自己評価レベル「5～1」を選択する．
削除：Delキー</t>
        </r>
      </text>
    </comment>
    <comment ref="M7" authorId="0" shapeId="0" xr:uid="{D17A8FF0-0357-4E6F-B7CE-9CDB24C468E0}">
      <text>
        <r>
          <rPr>
            <b/>
            <sz val="9"/>
            <color indexed="81"/>
            <rFont val="ＭＳ Ｐゴシック"/>
            <family val="3"/>
            <charset val="128"/>
          </rPr>
          <t>自己評価レベル「5～1」を選択する．
削除：Delキー</t>
        </r>
      </text>
    </comment>
  </commentList>
</comments>
</file>

<file path=xl/sharedStrings.xml><?xml version="1.0" encoding="utf-8"?>
<sst xmlns="http://schemas.openxmlformats.org/spreadsheetml/2006/main" count="1225" uniqueCount="617">
  <si>
    <t>No.</t>
    <phoneticPr fontId="1"/>
  </si>
  <si>
    <t>【共通教育（教養領域，総合領域）】</t>
    <rPh sb="1" eb="3">
      <t>キョウツウ</t>
    </rPh>
    <rPh sb="3" eb="5">
      <t>キョウイク</t>
    </rPh>
    <rPh sb="6" eb="8">
      <t>キョウヨウ</t>
    </rPh>
    <rPh sb="8" eb="10">
      <t>リョウイキ</t>
    </rPh>
    <rPh sb="11" eb="13">
      <t>ソウゴウ</t>
    </rPh>
    <rPh sb="13" eb="15">
      <t>リョウイキ</t>
    </rPh>
    <phoneticPr fontId="1"/>
  </si>
  <si>
    <t>コース外（選択）</t>
    <rPh sb="3" eb="4">
      <t>ガイ</t>
    </rPh>
    <rPh sb="5" eb="7">
      <t>センタク</t>
    </rPh>
    <phoneticPr fontId="1"/>
  </si>
  <si>
    <t>自由</t>
    <rPh sb="0" eb="2">
      <t>ジユウ</t>
    </rPh>
    <phoneticPr fontId="1"/>
  </si>
  <si>
    <t>共通教育（教養領域，総合領域）</t>
    <rPh sb="0" eb="2">
      <t>キョウツウ</t>
    </rPh>
    <rPh sb="2" eb="4">
      <t>キョウイク</t>
    </rPh>
    <rPh sb="5" eb="7">
      <t>キョウヨウ</t>
    </rPh>
    <rPh sb="7" eb="9">
      <t>リョウイキ</t>
    </rPh>
    <rPh sb="10" eb="12">
      <t>ソウゴウ</t>
    </rPh>
    <rPh sb="12" eb="14">
      <t>リョウイキ</t>
    </rPh>
    <phoneticPr fontId="1"/>
  </si>
  <si>
    <t>【共通教育（基幹領域）】</t>
    <rPh sb="1" eb="3">
      <t>キョウツウ</t>
    </rPh>
    <rPh sb="3" eb="5">
      <t>キョウイク</t>
    </rPh>
    <rPh sb="6" eb="8">
      <t>キカン</t>
    </rPh>
    <rPh sb="8" eb="10">
      <t>リョウイキ</t>
    </rPh>
    <phoneticPr fontId="1"/>
  </si>
  <si>
    <t>【専門基礎教育（先修科目）】</t>
    <rPh sb="1" eb="3">
      <t>センモン</t>
    </rPh>
    <rPh sb="3" eb="5">
      <t>キソ</t>
    </rPh>
    <rPh sb="5" eb="7">
      <t>キョウイク</t>
    </rPh>
    <rPh sb="8" eb="9">
      <t>サキ</t>
    </rPh>
    <rPh sb="9" eb="10">
      <t>オサム</t>
    </rPh>
    <rPh sb="10" eb="12">
      <t>カモク</t>
    </rPh>
    <phoneticPr fontId="1"/>
  </si>
  <si>
    <t>↓単位入力</t>
    <rPh sb="1" eb="3">
      <t>タンイ</t>
    </rPh>
    <rPh sb="3" eb="5">
      <t>ニュウリョク</t>
    </rPh>
    <phoneticPr fontId="1"/>
  </si>
  <si>
    <t>専門基礎教育（先修科目）</t>
    <rPh sb="0" eb="2">
      <t>センモン</t>
    </rPh>
    <rPh sb="2" eb="4">
      <t>キソ</t>
    </rPh>
    <rPh sb="4" eb="6">
      <t>キョウイク</t>
    </rPh>
    <rPh sb="7" eb="8">
      <t>サキ</t>
    </rPh>
    <rPh sb="8" eb="9">
      <t>オサム</t>
    </rPh>
    <rPh sb="9" eb="11">
      <t>カモク</t>
    </rPh>
    <phoneticPr fontId="1"/>
  </si>
  <si>
    <t>共通教育（基幹領域）</t>
    <rPh sb="0" eb="2">
      <t>キョウツウ</t>
    </rPh>
    <rPh sb="2" eb="4">
      <t>キョウイク</t>
    </rPh>
    <rPh sb="5" eb="7">
      <t>キカン</t>
    </rPh>
    <rPh sb="7" eb="9">
      <t>リョウイキ</t>
    </rPh>
    <phoneticPr fontId="1"/>
  </si>
  <si>
    <t>日本語表現法入門</t>
    <rPh sb="0" eb="3">
      <t>ニホンゴ</t>
    </rPh>
    <rPh sb="3" eb="6">
      <t>ヒョウゲンホウ</t>
    </rPh>
    <rPh sb="6" eb="8">
      <t>ニュウモン</t>
    </rPh>
    <phoneticPr fontId="1"/>
  </si>
  <si>
    <t>大学英語</t>
    <rPh sb="0" eb="2">
      <t>ダイガク</t>
    </rPh>
    <rPh sb="2" eb="4">
      <t>エイゴ</t>
    </rPh>
    <phoneticPr fontId="1"/>
  </si>
  <si>
    <t>微分積分学STⅠ</t>
    <rPh sb="0" eb="2">
      <t>ビブン</t>
    </rPh>
    <rPh sb="2" eb="4">
      <t>セキブン</t>
    </rPh>
    <rPh sb="4" eb="5">
      <t>ガク</t>
    </rPh>
    <phoneticPr fontId="1"/>
  </si>
  <si>
    <t>微分積分学STⅡ</t>
    <rPh sb="0" eb="2">
      <t>ビブン</t>
    </rPh>
    <rPh sb="2" eb="4">
      <t>セキブン</t>
    </rPh>
    <rPh sb="4" eb="5">
      <t>ガク</t>
    </rPh>
    <phoneticPr fontId="1"/>
  </si>
  <si>
    <t>物理学Ⅰ</t>
    <rPh sb="0" eb="3">
      <t>ブツリガク</t>
    </rPh>
    <phoneticPr fontId="1"/>
  </si>
  <si>
    <t>物理学Ⅱ</t>
    <rPh sb="0" eb="3">
      <t>ブツリガク</t>
    </rPh>
    <phoneticPr fontId="1"/>
  </si>
  <si>
    <t>物理学実験</t>
    <rPh sb="0" eb="3">
      <t>ブツリガク</t>
    </rPh>
    <rPh sb="3" eb="5">
      <t>ジッケン</t>
    </rPh>
    <phoneticPr fontId="1"/>
  </si>
  <si>
    <t>化学入門Ⅰ</t>
    <rPh sb="0" eb="2">
      <t>カガク</t>
    </rPh>
    <rPh sb="2" eb="4">
      <t>ニュウモン</t>
    </rPh>
    <phoneticPr fontId="1"/>
  </si>
  <si>
    <t>微分積分学入門Ⅰ</t>
    <rPh sb="0" eb="2">
      <t>ビブン</t>
    </rPh>
    <rPh sb="2" eb="4">
      <t>セキブン</t>
    </rPh>
    <rPh sb="4" eb="5">
      <t>ガク</t>
    </rPh>
    <rPh sb="5" eb="7">
      <t>ニュウモン</t>
    </rPh>
    <phoneticPr fontId="1"/>
  </si>
  <si>
    <t>微分積分学入門Ⅱ</t>
    <rPh sb="0" eb="2">
      <t>ビブン</t>
    </rPh>
    <rPh sb="2" eb="4">
      <t>セキブン</t>
    </rPh>
    <rPh sb="4" eb="5">
      <t>ガク</t>
    </rPh>
    <rPh sb="5" eb="7">
      <t>ニュウモン</t>
    </rPh>
    <phoneticPr fontId="1"/>
  </si>
  <si>
    <t>物理学入門Ⅰ</t>
    <rPh sb="0" eb="3">
      <t>ブツリガク</t>
    </rPh>
    <rPh sb="3" eb="5">
      <t>ニュウモン</t>
    </rPh>
    <phoneticPr fontId="1"/>
  </si>
  <si>
    <t>物理学入門Ⅱ</t>
    <rPh sb="0" eb="3">
      <t>ブツリガク</t>
    </rPh>
    <rPh sb="3" eb="5">
      <t>ニュウモン</t>
    </rPh>
    <phoneticPr fontId="1"/>
  </si>
  <si>
    <t>情11</t>
    <rPh sb="0" eb="1">
      <t>ジョウ</t>
    </rPh>
    <phoneticPr fontId="1"/>
  </si>
  <si>
    <t>外101</t>
    <rPh sb="0" eb="1">
      <t>ガイ</t>
    </rPh>
    <phoneticPr fontId="1"/>
  </si>
  <si>
    <t>先11</t>
    <rPh sb="0" eb="1">
      <t>セン</t>
    </rPh>
    <phoneticPr fontId="1"/>
  </si>
  <si>
    <t>転03</t>
    <rPh sb="0" eb="1">
      <t>テン</t>
    </rPh>
    <phoneticPr fontId="1"/>
  </si>
  <si>
    <t>先31</t>
    <rPh sb="0" eb="1">
      <t>セン</t>
    </rPh>
    <phoneticPr fontId="1"/>
  </si>
  <si>
    <t>転11</t>
    <rPh sb="0" eb="1">
      <t>テン</t>
    </rPh>
    <phoneticPr fontId="1"/>
  </si>
  <si>
    <t>先33</t>
    <rPh sb="0" eb="1">
      <t>セン</t>
    </rPh>
    <phoneticPr fontId="1"/>
  </si>
  <si>
    <t>転23</t>
    <rPh sb="0" eb="1">
      <t>テン</t>
    </rPh>
    <phoneticPr fontId="1"/>
  </si>
  <si>
    <t>先12</t>
    <rPh sb="0" eb="1">
      <t>セン</t>
    </rPh>
    <phoneticPr fontId="1"/>
  </si>
  <si>
    <t>先32</t>
    <rPh sb="0" eb="1">
      <t>セン</t>
    </rPh>
    <phoneticPr fontId="1"/>
  </si>
  <si>
    <t>転12</t>
    <rPh sb="0" eb="1">
      <t>テン</t>
    </rPh>
    <phoneticPr fontId="1"/>
  </si>
  <si>
    <t>転04</t>
    <rPh sb="0" eb="1">
      <t>テン</t>
    </rPh>
    <phoneticPr fontId="1"/>
  </si>
  <si>
    <t>教養領域</t>
    <rPh sb="0" eb="2">
      <t>キョウヨウ</t>
    </rPh>
    <rPh sb="2" eb="4">
      <t>リョウイキ</t>
    </rPh>
    <phoneticPr fontId="1"/>
  </si>
  <si>
    <t>健康運動系科目</t>
    <rPh sb="0" eb="2">
      <t>ケンコウ</t>
    </rPh>
    <rPh sb="2" eb="4">
      <t>ウンドウ</t>
    </rPh>
    <rPh sb="4" eb="5">
      <t>ケイ</t>
    </rPh>
    <rPh sb="5" eb="7">
      <t>カモク</t>
    </rPh>
    <phoneticPr fontId="1"/>
  </si>
  <si>
    <t>人文系科目</t>
    <rPh sb="0" eb="2">
      <t>ジンブン</t>
    </rPh>
    <rPh sb="2" eb="3">
      <t>ケイ</t>
    </rPh>
    <rPh sb="3" eb="5">
      <t>カモク</t>
    </rPh>
    <phoneticPr fontId="1"/>
  </si>
  <si>
    <t>社会系科目</t>
    <rPh sb="0" eb="2">
      <t>シャカイ</t>
    </rPh>
    <rPh sb="2" eb="3">
      <t>ケイ</t>
    </rPh>
    <rPh sb="3" eb="5">
      <t>カモク</t>
    </rPh>
    <phoneticPr fontId="1"/>
  </si>
  <si>
    <t>自然系科目</t>
    <rPh sb="0" eb="2">
      <t>シゼン</t>
    </rPh>
    <rPh sb="2" eb="3">
      <t>ケイ</t>
    </rPh>
    <rPh sb="3" eb="5">
      <t>カモク</t>
    </rPh>
    <phoneticPr fontId="1"/>
  </si>
  <si>
    <t>総合領域</t>
    <rPh sb="0" eb="2">
      <t>ソウゴウ</t>
    </rPh>
    <rPh sb="2" eb="4">
      <t>リョウイキ</t>
    </rPh>
    <phoneticPr fontId="1"/>
  </si>
  <si>
    <t>総合科目</t>
    <rPh sb="0" eb="2">
      <t>ソウゴウ</t>
    </rPh>
    <rPh sb="2" eb="4">
      <t>カモク</t>
    </rPh>
    <phoneticPr fontId="1"/>
  </si>
  <si>
    <t>キャリア関係科目</t>
    <rPh sb="4" eb="6">
      <t>カンケイ</t>
    </rPh>
    <rPh sb="6" eb="8">
      <t>カモク</t>
    </rPh>
    <phoneticPr fontId="1"/>
  </si>
  <si>
    <t>琉大特色・地域創生科目</t>
    <rPh sb="0" eb="2">
      <t>リュウダイ</t>
    </rPh>
    <rPh sb="2" eb="4">
      <t>トクショク</t>
    </rPh>
    <rPh sb="5" eb="7">
      <t>チイキ</t>
    </rPh>
    <rPh sb="7" eb="9">
      <t>ソウセイ</t>
    </rPh>
    <rPh sb="9" eb="11">
      <t>カモク</t>
    </rPh>
    <phoneticPr fontId="1"/>
  </si>
  <si>
    <t>基幹領域</t>
    <rPh sb="0" eb="2">
      <t>キカン</t>
    </rPh>
    <rPh sb="2" eb="4">
      <t>リョウイキ</t>
    </rPh>
    <phoneticPr fontId="1"/>
  </si>
  <si>
    <t>情報関係科目</t>
    <rPh sb="0" eb="2">
      <t>ジョウホウ</t>
    </rPh>
    <rPh sb="2" eb="4">
      <t>カンケイ</t>
    </rPh>
    <rPh sb="4" eb="6">
      <t>カモク</t>
    </rPh>
    <phoneticPr fontId="1"/>
  </si>
  <si>
    <t>外国語科目</t>
    <rPh sb="0" eb="3">
      <t>ガイコクゴ</t>
    </rPh>
    <rPh sb="3" eb="5">
      <t>カモク</t>
    </rPh>
    <phoneticPr fontId="1"/>
  </si>
  <si>
    <t>専門基礎科目</t>
    <rPh sb="0" eb="2">
      <t>センモン</t>
    </rPh>
    <rPh sb="2" eb="4">
      <t>キソ</t>
    </rPh>
    <rPh sb="4" eb="6">
      <t>カモク</t>
    </rPh>
    <phoneticPr fontId="1"/>
  </si>
  <si>
    <t>コース専門科目</t>
    <rPh sb="3" eb="5">
      <t>センモン</t>
    </rPh>
    <rPh sb="5" eb="7">
      <t>カモク</t>
    </rPh>
    <phoneticPr fontId="1"/>
  </si>
  <si>
    <t>工学科共通科目</t>
    <rPh sb="0" eb="3">
      <t>コウガッカ</t>
    </rPh>
    <rPh sb="3" eb="5">
      <t>キョウツウ</t>
    </rPh>
    <rPh sb="5" eb="7">
      <t>カモク</t>
    </rPh>
    <phoneticPr fontId="1"/>
  </si>
  <si>
    <t>（必修）</t>
    <rPh sb="1" eb="3">
      <t>ヒッシュウ</t>
    </rPh>
    <phoneticPr fontId="1"/>
  </si>
  <si>
    <t>（選択）</t>
    <rPh sb="1" eb="3">
      <t>センタク</t>
    </rPh>
    <phoneticPr fontId="1"/>
  </si>
  <si>
    <t>工学融合科目</t>
    <rPh sb="0" eb="2">
      <t>コウガク</t>
    </rPh>
    <rPh sb="2" eb="4">
      <t>ユウゴウ</t>
    </rPh>
    <rPh sb="4" eb="6">
      <t>カモク</t>
    </rPh>
    <phoneticPr fontId="1"/>
  </si>
  <si>
    <t>専門科目</t>
    <rPh sb="0" eb="2">
      <t>センモン</t>
    </rPh>
    <rPh sb="2" eb="4">
      <t>カモク</t>
    </rPh>
    <phoneticPr fontId="1"/>
  </si>
  <si>
    <t>受　講　科　目</t>
    <rPh sb="0" eb="1">
      <t>ウケ</t>
    </rPh>
    <rPh sb="2" eb="3">
      <t>コウ</t>
    </rPh>
    <rPh sb="4" eb="5">
      <t>カ</t>
    </rPh>
    <rPh sb="6" eb="7">
      <t>メ</t>
    </rPh>
    <phoneticPr fontId="1"/>
  </si>
  <si>
    <t>【今学期の履修状況】</t>
    <rPh sb="1" eb="4">
      <t>コンガッキ</t>
    </rPh>
    <rPh sb="5" eb="7">
      <t>リシュウ</t>
    </rPh>
    <rPh sb="7" eb="9">
      <t>ジョウキョウ</t>
    </rPh>
    <phoneticPr fontId="1"/>
  </si>
  <si>
    <t>年度（西暦）</t>
    <rPh sb="0" eb="2">
      <t>ネンド</t>
    </rPh>
    <rPh sb="3" eb="5">
      <t>セイレキ</t>
    </rPh>
    <phoneticPr fontId="1"/>
  </si>
  <si>
    <t>学籍番号：</t>
    <rPh sb="0" eb="2">
      <t>ガクセキ</t>
    </rPh>
    <rPh sb="2" eb="4">
      <t>バンゴウ</t>
    </rPh>
    <phoneticPr fontId="1"/>
  </si>
  <si>
    <t>氏名：</t>
    <rPh sb="0" eb="2">
      <t>シメイ</t>
    </rPh>
    <phoneticPr fontId="1"/>
  </si>
  <si>
    <t>必修科目</t>
    <rPh sb="0" eb="2">
      <t>ヒッシュウ</t>
    </rPh>
    <rPh sb="2" eb="4">
      <t>カモク</t>
    </rPh>
    <phoneticPr fontId="1"/>
  </si>
  <si>
    <t>選択科目</t>
    <rPh sb="0" eb="2">
      <t>センタク</t>
    </rPh>
    <rPh sb="2" eb="4">
      <t>カモク</t>
    </rPh>
    <phoneticPr fontId="1"/>
  </si>
  <si>
    <t>科目成績の色：</t>
    <rPh sb="0" eb="2">
      <t>カモク</t>
    </rPh>
    <rPh sb="2" eb="4">
      <t>セイセキ</t>
    </rPh>
    <rPh sb="5" eb="6">
      <t>イロ</t>
    </rPh>
    <phoneticPr fontId="1"/>
  </si>
  <si>
    <t>A（4pt.）</t>
    <phoneticPr fontId="1"/>
  </si>
  <si>
    <t>D （1 pt.）</t>
    <phoneticPr fontId="1"/>
  </si>
  <si>
    <t>選択（未修得）・未履修</t>
    <rPh sb="0" eb="2">
      <t>センタク</t>
    </rPh>
    <rPh sb="3" eb="6">
      <t>ミシュウトク</t>
    </rPh>
    <rPh sb="8" eb="11">
      <t>ミリシュウ</t>
    </rPh>
    <phoneticPr fontId="1"/>
  </si>
  <si>
    <t>1年次</t>
    <rPh sb="1" eb="3">
      <t>ネンジ</t>
    </rPh>
    <phoneticPr fontId="1"/>
  </si>
  <si>
    <t>2年次</t>
    <rPh sb="1" eb="3">
      <t>ネンジ</t>
    </rPh>
    <phoneticPr fontId="1"/>
  </si>
  <si>
    <t>3年次</t>
    <rPh sb="1" eb="3">
      <t>ネンジ</t>
    </rPh>
    <phoneticPr fontId="1"/>
  </si>
  <si>
    <t>4年次</t>
    <rPh sb="1" eb="3">
      <t>ネンジ</t>
    </rPh>
    <phoneticPr fontId="1"/>
  </si>
  <si>
    <t>前期</t>
    <rPh sb="0" eb="2">
      <t>ゼンキ</t>
    </rPh>
    <phoneticPr fontId="1"/>
  </si>
  <si>
    <t>後期</t>
    <rPh sb="0" eb="2">
      <t>コウキ</t>
    </rPh>
    <phoneticPr fontId="1"/>
  </si>
  <si>
    <t>分類</t>
    <rPh sb="0" eb="2">
      <t>ブンルイ</t>
    </rPh>
    <phoneticPr fontId="1"/>
  </si>
  <si>
    <t>科目番号</t>
    <rPh sb="0" eb="2">
      <t>カモク</t>
    </rPh>
    <rPh sb="2" eb="4">
      <t>バンゴウ</t>
    </rPh>
    <phoneticPr fontId="1"/>
  </si>
  <si>
    <t>必修</t>
    <rPh sb="0" eb="2">
      <t>ヒッシュウ</t>
    </rPh>
    <phoneticPr fontId="1"/>
  </si>
  <si>
    <t>成績</t>
    <rPh sb="0" eb="2">
      <t>セイセキ</t>
    </rPh>
    <phoneticPr fontId="1"/>
  </si>
  <si>
    <t>工共118</t>
  </si>
  <si>
    <t>基礎数学Ⅰ</t>
    <rPh sb="0" eb="2">
      <t>キソ</t>
    </rPh>
    <rPh sb="2" eb="4">
      <t>スウガク</t>
    </rPh>
    <phoneticPr fontId="1"/>
  </si>
  <si>
    <t>電気991</t>
    <rPh sb="0" eb="2">
      <t>デンキ</t>
    </rPh>
    <phoneticPr fontId="2"/>
  </si>
  <si>
    <t>電気電子工学基礎</t>
  </si>
  <si>
    <t>工共119</t>
  </si>
  <si>
    <t>基礎数学Ⅱ</t>
    <rPh sb="0" eb="2">
      <t>キソ</t>
    </rPh>
    <rPh sb="2" eb="4">
      <t>スウガク</t>
    </rPh>
    <phoneticPr fontId="1"/>
  </si>
  <si>
    <t>電気992</t>
    <rPh sb="0" eb="2">
      <t>デンキ</t>
    </rPh>
    <phoneticPr fontId="2"/>
  </si>
  <si>
    <t>メカトロニクス</t>
  </si>
  <si>
    <t>工共111</t>
  </si>
  <si>
    <t>工業数学Ⅰ</t>
    <phoneticPr fontId="1"/>
  </si>
  <si>
    <t>電情991</t>
    <rPh sb="0" eb="1">
      <t>デン</t>
    </rPh>
    <rPh sb="1" eb="2">
      <t>ジョウ</t>
    </rPh>
    <phoneticPr fontId="2"/>
  </si>
  <si>
    <t>工共112</t>
  </si>
  <si>
    <t>電情992</t>
    <rPh sb="0" eb="1">
      <t>デン</t>
    </rPh>
    <rPh sb="1" eb="2">
      <t>ジョウ</t>
    </rPh>
    <phoneticPr fontId="2"/>
  </si>
  <si>
    <t>通信工学概論</t>
  </si>
  <si>
    <t>工共211</t>
  </si>
  <si>
    <t>社基991</t>
    <rPh sb="0" eb="1">
      <t>シャ</t>
    </rPh>
    <rPh sb="1" eb="2">
      <t>キ</t>
    </rPh>
    <phoneticPr fontId="4"/>
  </si>
  <si>
    <t>基礎流体力学</t>
  </si>
  <si>
    <t>工共212</t>
  </si>
  <si>
    <r>
      <t>社基992</t>
    </r>
    <r>
      <rPr>
        <sz val="11"/>
        <color theme="1"/>
        <rFont val="ＭＳ Ｐゴシック"/>
        <family val="2"/>
        <charset val="128"/>
        <scheme val="minor"/>
      </rPr>
      <t/>
    </r>
    <rPh sb="0" eb="1">
      <t>シャ</t>
    </rPh>
    <rPh sb="1" eb="2">
      <t>キ</t>
    </rPh>
    <phoneticPr fontId="4"/>
  </si>
  <si>
    <t>橋設計論</t>
  </si>
  <si>
    <t>工共213</t>
  </si>
  <si>
    <t>確率及び統計</t>
    <rPh sb="0" eb="2">
      <t>カクリツ</t>
    </rPh>
    <rPh sb="2" eb="3">
      <t>オヨ</t>
    </rPh>
    <rPh sb="4" eb="6">
      <t>トウケイ</t>
    </rPh>
    <phoneticPr fontId="1"/>
  </si>
  <si>
    <r>
      <t>社基993</t>
    </r>
    <r>
      <rPr>
        <sz val="11"/>
        <color theme="1"/>
        <rFont val="ＭＳ Ｐゴシック"/>
        <family val="2"/>
        <charset val="128"/>
        <scheme val="minor"/>
      </rPr>
      <t/>
    </r>
    <rPh sb="0" eb="1">
      <t>シャ</t>
    </rPh>
    <rPh sb="1" eb="2">
      <t>キ</t>
    </rPh>
    <phoneticPr fontId="4"/>
  </si>
  <si>
    <t>島嶼環境計画論</t>
  </si>
  <si>
    <t>工共101</t>
  </si>
  <si>
    <t>キャリアデザイン入門</t>
    <rPh sb="8" eb="10">
      <t>ニュウモン</t>
    </rPh>
    <phoneticPr fontId="1"/>
  </si>
  <si>
    <r>
      <t>社基994</t>
    </r>
    <r>
      <rPr>
        <sz val="11"/>
        <color theme="1"/>
        <rFont val="ＭＳ Ｐゴシック"/>
        <family val="2"/>
        <charset val="128"/>
        <scheme val="minor"/>
      </rPr>
      <t/>
    </r>
    <rPh sb="0" eb="1">
      <t>シャ</t>
    </rPh>
    <rPh sb="1" eb="2">
      <t>キ</t>
    </rPh>
    <phoneticPr fontId="4"/>
  </si>
  <si>
    <t>道路交通計画</t>
  </si>
  <si>
    <t>工共100</t>
  </si>
  <si>
    <t>工学基礎演習</t>
    <rPh sb="0" eb="2">
      <t>コウガク</t>
    </rPh>
    <rPh sb="2" eb="4">
      <t>キソ</t>
    </rPh>
    <rPh sb="4" eb="6">
      <t>エンシュウ</t>
    </rPh>
    <phoneticPr fontId="1"/>
  </si>
  <si>
    <r>
      <t>社基995</t>
    </r>
    <r>
      <rPr>
        <sz val="11"/>
        <color theme="1"/>
        <rFont val="ＭＳ Ｐゴシック"/>
        <family val="2"/>
        <charset val="128"/>
        <scheme val="minor"/>
      </rPr>
      <t/>
    </r>
    <rPh sb="0" eb="1">
      <t>シャ</t>
    </rPh>
    <rPh sb="1" eb="2">
      <t>キ</t>
    </rPh>
    <phoneticPr fontId="4"/>
  </si>
  <si>
    <t>海底資源工学</t>
  </si>
  <si>
    <t>工共301</t>
  </si>
  <si>
    <r>
      <t>社基996</t>
    </r>
    <r>
      <rPr>
        <sz val="11"/>
        <color theme="1"/>
        <rFont val="ＭＳ Ｐゴシック"/>
        <family val="2"/>
        <charset val="128"/>
        <scheme val="minor"/>
      </rPr>
      <t/>
    </r>
    <rPh sb="0" eb="1">
      <t>シャ</t>
    </rPh>
    <rPh sb="1" eb="2">
      <t>キ</t>
    </rPh>
    <phoneticPr fontId="4"/>
  </si>
  <si>
    <t>地震工学</t>
  </si>
  <si>
    <t>工共300</t>
  </si>
  <si>
    <t>技術者の倫理</t>
    <rPh sb="0" eb="3">
      <t>ギジュツシャ</t>
    </rPh>
    <rPh sb="4" eb="6">
      <t>リンリ</t>
    </rPh>
    <phoneticPr fontId="1"/>
  </si>
  <si>
    <r>
      <t>社基997</t>
    </r>
    <r>
      <rPr>
        <sz val="11"/>
        <color theme="1"/>
        <rFont val="ＭＳ Ｐゴシック"/>
        <family val="2"/>
        <charset val="128"/>
        <scheme val="minor"/>
      </rPr>
      <t/>
    </r>
    <rPh sb="0" eb="1">
      <t>シャ</t>
    </rPh>
    <rPh sb="1" eb="2">
      <t>キ</t>
    </rPh>
    <phoneticPr fontId="4"/>
  </si>
  <si>
    <t>都市地域計画</t>
  </si>
  <si>
    <t>工共302</t>
  </si>
  <si>
    <t>エンジニアリングデザイン演習</t>
    <rPh sb="12" eb="14">
      <t>エンシュウ</t>
    </rPh>
    <phoneticPr fontId="1"/>
  </si>
  <si>
    <t>建築991</t>
    <rPh sb="0" eb="2">
      <t>ケンチク</t>
    </rPh>
    <phoneticPr fontId="2"/>
  </si>
  <si>
    <t>居住建築概論</t>
  </si>
  <si>
    <t>工共114</t>
  </si>
  <si>
    <t>知能991</t>
  </si>
  <si>
    <t>コンピュータサイエンス基礎</t>
  </si>
  <si>
    <t>工共214</t>
  </si>
  <si>
    <t>知能992</t>
  </si>
  <si>
    <t>情報システム開発演習</t>
  </si>
  <si>
    <t>工共321</t>
  </si>
  <si>
    <t>技術英語Ⅰ</t>
    <rPh sb="0" eb="2">
      <t>ギジュツ</t>
    </rPh>
    <rPh sb="2" eb="4">
      <t>エイゴ</t>
    </rPh>
    <phoneticPr fontId="1"/>
  </si>
  <si>
    <t>電気981</t>
    <rPh sb="0" eb="2">
      <t>デンキ</t>
    </rPh>
    <phoneticPr fontId="2"/>
  </si>
  <si>
    <t>パワーエレクトロニクス</t>
  </si>
  <si>
    <t>工共322</t>
  </si>
  <si>
    <t>技術英語Ⅱ</t>
    <rPh sb="0" eb="2">
      <t>ギジュツ</t>
    </rPh>
    <rPh sb="2" eb="4">
      <t>エイゴ</t>
    </rPh>
    <phoneticPr fontId="1"/>
  </si>
  <si>
    <t>電気982</t>
    <rPh sb="0" eb="2">
      <t>デンキ</t>
    </rPh>
    <phoneticPr fontId="2"/>
  </si>
  <si>
    <t>制御工学</t>
  </si>
  <si>
    <t>工共421</t>
  </si>
  <si>
    <t>技術英語Ⅲ</t>
    <rPh sb="0" eb="2">
      <t>ギジュツ</t>
    </rPh>
    <rPh sb="2" eb="4">
      <t>エイゴ</t>
    </rPh>
    <phoneticPr fontId="1"/>
  </si>
  <si>
    <t>電情981</t>
    <rPh sb="0" eb="1">
      <t>デン</t>
    </rPh>
    <rPh sb="1" eb="2">
      <t>ジョウ</t>
    </rPh>
    <phoneticPr fontId="2"/>
  </si>
  <si>
    <t>電気電子計測工学Ⅰ</t>
    <phoneticPr fontId="1"/>
  </si>
  <si>
    <t>工共335</t>
  </si>
  <si>
    <t>知的財産権</t>
    <rPh sb="0" eb="2">
      <t>チテキ</t>
    </rPh>
    <rPh sb="2" eb="5">
      <t>ザイサンケン</t>
    </rPh>
    <phoneticPr fontId="1"/>
  </si>
  <si>
    <t>電情982</t>
    <rPh sb="0" eb="1">
      <t>デン</t>
    </rPh>
    <rPh sb="1" eb="2">
      <t>ジョウ</t>
    </rPh>
    <phoneticPr fontId="2"/>
  </si>
  <si>
    <t>電子デバイス工学</t>
  </si>
  <si>
    <t>工共336</t>
  </si>
  <si>
    <t>品質管理</t>
    <rPh sb="0" eb="2">
      <t>ヒンシツ</t>
    </rPh>
    <rPh sb="2" eb="4">
      <t>カンリ</t>
    </rPh>
    <phoneticPr fontId="1"/>
  </si>
  <si>
    <t>社基981</t>
    <rPh sb="0" eb="1">
      <t>シャ</t>
    </rPh>
    <rPh sb="1" eb="2">
      <t>キ</t>
    </rPh>
    <phoneticPr fontId="2"/>
  </si>
  <si>
    <t>プロジェクトマネジメント</t>
  </si>
  <si>
    <t>工共337</t>
  </si>
  <si>
    <t>経営工学概論</t>
    <rPh sb="0" eb="2">
      <t>ケイエイ</t>
    </rPh>
    <rPh sb="2" eb="4">
      <t>コウガク</t>
    </rPh>
    <rPh sb="4" eb="6">
      <t>ガイロン</t>
    </rPh>
    <phoneticPr fontId="1"/>
  </si>
  <si>
    <t>社基982</t>
    <rPh sb="0" eb="1">
      <t>シャ</t>
    </rPh>
    <rPh sb="1" eb="2">
      <t>キ</t>
    </rPh>
    <phoneticPr fontId="2"/>
  </si>
  <si>
    <t>維持管理工学</t>
  </si>
  <si>
    <t>工共320</t>
  </si>
  <si>
    <t>社基983</t>
    <rPh sb="0" eb="1">
      <t>シャ</t>
    </rPh>
    <rPh sb="1" eb="2">
      <t>キ</t>
    </rPh>
    <phoneticPr fontId="2"/>
  </si>
  <si>
    <t>腐食防食と疲労</t>
  </si>
  <si>
    <t>工共331</t>
  </si>
  <si>
    <t>産業社会学原論Ⅰ</t>
    <rPh sb="0" eb="2">
      <t>サンギョウ</t>
    </rPh>
    <rPh sb="2" eb="5">
      <t>シャカイガク</t>
    </rPh>
    <rPh sb="5" eb="7">
      <t>ゲンロン</t>
    </rPh>
    <phoneticPr fontId="1"/>
  </si>
  <si>
    <t>社基984</t>
    <rPh sb="0" eb="1">
      <t>シャ</t>
    </rPh>
    <rPh sb="1" eb="2">
      <t>キ</t>
    </rPh>
    <phoneticPr fontId="2"/>
  </si>
  <si>
    <t>減災計画</t>
    <rPh sb="2" eb="4">
      <t>ケイカク</t>
    </rPh>
    <phoneticPr fontId="3"/>
  </si>
  <si>
    <t>工共332</t>
  </si>
  <si>
    <t>社基985</t>
    <rPh sb="0" eb="1">
      <t>シャ</t>
    </rPh>
    <rPh sb="1" eb="2">
      <t>キ</t>
    </rPh>
    <phoneticPr fontId="2"/>
  </si>
  <si>
    <t>環境衛生工学</t>
  </si>
  <si>
    <t>工共330</t>
  </si>
  <si>
    <t>社基986</t>
    <rPh sb="0" eb="1">
      <t>シャ</t>
    </rPh>
    <rPh sb="1" eb="2">
      <t>キ</t>
    </rPh>
    <phoneticPr fontId="2"/>
  </si>
  <si>
    <t>火薬学</t>
  </si>
  <si>
    <t>工共333</t>
  </si>
  <si>
    <t>地域創生論</t>
    <rPh sb="0" eb="2">
      <t>チイキ</t>
    </rPh>
    <rPh sb="2" eb="4">
      <t>ソウセイ</t>
    </rPh>
    <rPh sb="4" eb="5">
      <t>ロン</t>
    </rPh>
    <phoneticPr fontId="1"/>
  </si>
  <si>
    <t>建築981</t>
    <rPh sb="0" eb="2">
      <t>ケンチク</t>
    </rPh>
    <phoneticPr fontId="2"/>
  </si>
  <si>
    <t>工共334</t>
  </si>
  <si>
    <t>国際協力論</t>
    <rPh sb="0" eb="2">
      <t>コクサイ</t>
    </rPh>
    <rPh sb="2" eb="4">
      <t>キョウリョク</t>
    </rPh>
    <rPh sb="4" eb="5">
      <t>ロン</t>
    </rPh>
    <phoneticPr fontId="1"/>
  </si>
  <si>
    <t>建築982</t>
    <rPh sb="0" eb="2">
      <t>ケンチク</t>
    </rPh>
    <phoneticPr fontId="2"/>
  </si>
  <si>
    <t>都市デザイン演習</t>
  </si>
  <si>
    <t>工共338</t>
  </si>
  <si>
    <t>建築983</t>
    <rPh sb="0" eb="2">
      <t>ケンチク</t>
    </rPh>
    <phoneticPr fontId="2"/>
  </si>
  <si>
    <t>耐震設計概論</t>
  </si>
  <si>
    <t>工共339</t>
  </si>
  <si>
    <t>建築984</t>
    <rPh sb="0" eb="2">
      <t>ケンチク</t>
    </rPh>
    <phoneticPr fontId="2"/>
  </si>
  <si>
    <t>都市および地方計画</t>
  </si>
  <si>
    <t>工共340</t>
  </si>
  <si>
    <t>建築985</t>
    <rPh sb="0" eb="2">
      <t>ケンチク</t>
    </rPh>
    <phoneticPr fontId="2"/>
  </si>
  <si>
    <t>公共計画の技術と理論</t>
  </si>
  <si>
    <t>工共341</t>
  </si>
  <si>
    <t>国際インターンシップⅠ</t>
    <rPh sb="0" eb="2">
      <t>コクサイ</t>
    </rPh>
    <phoneticPr fontId="1"/>
  </si>
  <si>
    <t>知能981</t>
    <rPh sb="0" eb="2">
      <t>チノウ</t>
    </rPh>
    <phoneticPr fontId="2"/>
  </si>
  <si>
    <t>ネットワークセキュリティ</t>
  </si>
  <si>
    <t>工共441</t>
  </si>
  <si>
    <t>国際インターンシップⅡ</t>
    <rPh sb="0" eb="2">
      <t>コクサイ</t>
    </rPh>
    <phoneticPr fontId="1"/>
  </si>
  <si>
    <t>知能982</t>
    <rPh sb="0" eb="2">
      <t>チノウ</t>
    </rPh>
    <phoneticPr fontId="2"/>
  </si>
  <si>
    <t>インターネットアーキテクチャ</t>
  </si>
  <si>
    <t>工共150</t>
  </si>
  <si>
    <t>知能983</t>
    <rPh sb="0" eb="2">
      <t>チノウ</t>
    </rPh>
    <phoneticPr fontId="2"/>
  </si>
  <si>
    <t>知能ロボット</t>
  </si>
  <si>
    <t>工共450</t>
  </si>
  <si>
    <t>知能984</t>
    <rPh sb="0" eb="2">
      <t>チノウ</t>
    </rPh>
    <phoneticPr fontId="2"/>
  </si>
  <si>
    <t>データマイニング</t>
  </si>
  <si>
    <t>工共453</t>
  </si>
  <si>
    <t>工共351</t>
  </si>
  <si>
    <t>工共352</t>
  </si>
  <si>
    <t>工共451</t>
  </si>
  <si>
    <t>工共452</t>
  </si>
  <si>
    <t>工共405</t>
  </si>
  <si>
    <t>工共406</t>
  </si>
  <si>
    <t>工共401</t>
  </si>
  <si>
    <t>工共402</t>
  </si>
  <si>
    <t>工共403</t>
  </si>
  <si>
    <t>工共404</t>
  </si>
  <si>
    <t>1. 共通教育</t>
    <rPh sb="3" eb="5">
      <t>キョウツウ</t>
    </rPh>
    <rPh sb="5" eb="7">
      <t>キョウイク</t>
    </rPh>
    <phoneticPr fontId="1"/>
  </si>
  <si>
    <t>2単位以上</t>
    <rPh sb="1" eb="3">
      <t>タンイ</t>
    </rPh>
    <rPh sb="3" eb="5">
      <t>イジョウ</t>
    </rPh>
    <phoneticPr fontId="1"/>
  </si>
  <si>
    <t>12単位以上</t>
    <rPh sb="2" eb="4">
      <t>タンイ</t>
    </rPh>
    <rPh sb="4" eb="6">
      <t>イジョウ</t>
    </rPh>
    <phoneticPr fontId="1"/>
  </si>
  <si>
    <t>2. 専門基礎教育</t>
    <rPh sb="3" eb="5">
      <t>センモン</t>
    </rPh>
    <rPh sb="5" eb="7">
      <t>キソ</t>
    </rPh>
    <rPh sb="7" eb="9">
      <t>キョウイク</t>
    </rPh>
    <phoneticPr fontId="1"/>
  </si>
  <si>
    <t>3. 専門教育</t>
    <rPh sb="3" eb="5">
      <t>センモン</t>
    </rPh>
    <rPh sb="5" eb="7">
      <t>キョウイク</t>
    </rPh>
    <phoneticPr fontId="1"/>
  </si>
  <si>
    <t>4単位以上</t>
    <rPh sb="1" eb="3">
      <t>タンイ</t>
    </rPh>
    <rPh sb="3" eb="5">
      <t>イジョウ</t>
    </rPh>
    <phoneticPr fontId="1"/>
  </si>
  <si>
    <t>○</t>
    <phoneticPr fontId="1"/>
  </si>
  <si>
    <t xml:space="preserve">     14単位以上</t>
    <rPh sb="7" eb="9">
      <t>タンイ</t>
    </rPh>
    <rPh sb="9" eb="11">
      <t>イジョウ</t>
    </rPh>
    <phoneticPr fontId="1"/>
  </si>
  <si>
    <t xml:space="preserve">     30単位以上</t>
    <rPh sb="7" eb="9">
      <t>タンイ</t>
    </rPh>
    <rPh sb="9" eb="11">
      <t>イジョウ</t>
    </rPh>
    <phoneticPr fontId="1"/>
  </si>
  <si>
    <t>記入者
氏名：</t>
    <rPh sb="0" eb="2">
      <t>キニュウ</t>
    </rPh>
    <rPh sb="2" eb="3">
      <t>シャ</t>
    </rPh>
    <rPh sb="4" eb="6">
      <t>シメイ</t>
    </rPh>
    <phoneticPr fontId="1"/>
  </si>
  <si>
    <t>1. 分析・行動</t>
    <rPh sb="3" eb="5">
      <t>ブンセキ</t>
    </rPh>
    <rPh sb="6" eb="8">
      <t>コウドウ</t>
    </rPh>
    <phoneticPr fontId="1"/>
  </si>
  <si>
    <t>2. 倫理</t>
    <rPh sb="3" eb="5">
      <t>リンリ</t>
    </rPh>
    <phoneticPr fontId="1"/>
  </si>
  <si>
    <t>3. 知識</t>
    <rPh sb="3" eb="5">
      <t>チシキ</t>
    </rPh>
    <phoneticPr fontId="1"/>
  </si>
  <si>
    <t>4. 協働・コミュニケーション</t>
    <rPh sb="3" eb="5">
      <t>キョウドウ</t>
    </rPh>
    <phoneticPr fontId="1"/>
  </si>
  <si>
    <t>5. 解決・統合</t>
    <rPh sb="3" eb="5">
      <t>カイケツ</t>
    </rPh>
    <rPh sb="6" eb="8">
      <t>トウゴウ</t>
    </rPh>
    <phoneticPr fontId="1"/>
  </si>
  <si>
    <t>GPT</t>
    <phoneticPr fontId="1"/>
  </si>
  <si>
    <t>科目
番号</t>
    <rPh sb="0" eb="2">
      <t>カモク</t>
    </rPh>
    <rPh sb="3" eb="5">
      <t>バンゴウ</t>
    </rPh>
    <phoneticPr fontId="1"/>
  </si>
  <si>
    <t>&lt;--年度を西暦で記入．</t>
    <rPh sb="3" eb="5">
      <t>ネンド</t>
    </rPh>
    <rPh sb="6" eb="8">
      <t>セイレキ</t>
    </rPh>
    <rPh sb="9" eb="11">
      <t>キニュウ</t>
    </rPh>
    <phoneticPr fontId="1"/>
  </si>
  <si>
    <t>↓は指導教員が記入します．</t>
    <rPh sb="2" eb="4">
      <t>シドウ</t>
    </rPh>
    <rPh sb="4" eb="6">
      <t>キョウイン</t>
    </rPh>
    <rPh sb="7" eb="9">
      <t>キニュウ</t>
    </rPh>
    <phoneticPr fontId="1"/>
  </si>
  <si>
    <t>英語科目1</t>
    <rPh sb="0" eb="2">
      <t>エイゴ</t>
    </rPh>
    <rPh sb="2" eb="4">
      <t>カモク</t>
    </rPh>
    <phoneticPr fontId="1"/>
  </si>
  <si>
    <t>◎</t>
    <phoneticPr fontId="1"/>
  </si>
  <si>
    <t>工学概論</t>
    <rPh sb="0" eb="2">
      <t>コウガク</t>
    </rPh>
    <rPh sb="2" eb="4">
      <t>ガイロン</t>
    </rPh>
    <phoneticPr fontId="1"/>
  </si>
  <si>
    <t>英語科目2</t>
    <rPh sb="0" eb="2">
      <t>エイゴ</t>
    </rPh>
    <rPh sb="2" eb="4">
      <t>カモク</t>
    </rPh>
    <phoneticPr fontId="1"/>
  </si>
  <si>
    <t>キャリアデザイン</t>
    <phoneticPr fontId="1"/>
  </si>
  <si>
    <t>インターンシップⅠ</t>
    <phoneticPr fontId="1"/>
  </si>
  <si>
    <t>インターンシップⅢ</t>
    <phoneticPr fontId="1"/>
  </si>
  <si>
    <t>工学融合科目1</t>
    <rPh sb="0" eb="2">
      <t>コウガク</t>
    </rPh>
    <rPh sb="2" eb="4">
      <t>ユウゴウ</t>
    </rPh>
    <rPh sb="4" eb="6">
      <t>カモク</t>
    </rPh>
    <phoneticPr fontId="1"/>
  </si>
  <si>
    <t>工学融合科目2</t>
    <rPh sb="0" eb="2">
      <t>コウガク</t>
    </rPh>
    <rPh sb="2" eb="4">
      <t>ユウゴウ</t>
    </rPh>
    <rPh sb="4" eb="6">
      <t>カモク</t>
    </rPh>
    <phoneticPr fontId="1"/>
  </si>
  <si>
    <t>総合演習</t>
    <rPh sb="0" eb="2">
      <t>ソウゴウ</t>
    </rPh>
    <rPh sb="2" eb="4">
      <t>エンシュウ</t>
    </rPh>
    <phoneticPr fontId="1"/>
  </si>
  <si>
    <t>教養領域（健康運動）</t>
    <rPh sb="0" eb="2">
      <t>キョウヨウ</t>
    </rPh>
    <rPh sb="2" eb="4">
      <t>リョウイキ</t>
    </rPh>
    <rPh sb="5" eb="7">
      <t>ケンコウ</t>
    </rPh>
    <rPh sb="7" eb="9">
      <t>ウンドウ</t>
    </rPh>
    <phoneticPr fontId="1"/>
  </si>
  <si>
    <t>[ALL]</t>
    <phoneticPr fontId="1"/>
  </si>
  <si>
    <t>◎</t>
    <phoneticPr fontId="1"/>
  </si>
  <si>
    <t>○</t>
    <phoneticPr fontId="1"/>
  </si>
  <si>
    <t>[ALL]</t>
    <phoneticPr fontId="1"/>
  </si>
  <si>
    <t>インターンシップⅡ</t>
    <phoneticPr fontId="1"/>
  </si>
  <si>
    <t>◎</t>
    <phoneticPr fontId="1"/>
  </si>
  <si>
    <t>○</t>
    <phoneticPr fontId="1"/>
  </si>
  <si>
    <t>◎</t>
    <phoneticPr fontId="1"/>
  </si>
  <si>
    <t>◎</t>
    <phoneticPr fontId="1"/>
  </si>
  <si>
    <t>◎</t>
    <phoneticPr fontId="1"/>
  </si>
  <si>
    <t>◎</t>
    <phoneticPr fontId="1"/>
  </si>
  <si>
    <t>◎</t>
    <phoneticPr fontId="1"/>
  </si>
  <si>
    <t>プログラミングⅠ</t>
    <phoneticPr fontId="1"/>
  </si>
  <si>
    <t>プログラミングⅡ</t>
    <phoneticPr fontId="1"/>
  </si>
  <si>
    <t>Frontiers of Engineering</t>
    <phoneticPr fontId="1"/>
  </si>
  <si>
    <t>単位数</t>
    <rPh sb="0" eb="2">
      <t>タンイ</t>
    </rPh>
    <rPh sb="2" eb="3">
      <t>スウ</t>
    </rPh>
    <phoneticPr fontId="1"/>
  </si>
  <si>
    <t>【今学期の学習・教育目標習得レベル[%]】</t>
    <rPh sb="1" eb="2">
      <t>イマ</t>
    </rPh>
    <rPh sb="2" eb="4">
      <t>ガッキ</t>
    </rPh>
    <rPh sb="5" eb="7">
      <t>ガクシュウ</t>
    </rPh>
    <rPh sb="8" eb="10">
      <t>キョウイク</t>
    </rPh>
    <rPh sb="10" eb="12">
      <t>モクヒョウ</t>
    </rPh>
    <rPh sb="12" eb="14">
      <t>シュウトク</t>
    </rPh>
    <phoneticPr fontId="1"/>
  </si>
  <si>
    <t>学習・教育目標</t>
    <rPh sb="0" eb="2">
      <t>ガクシュウ</t>
    </rPh>
    <rPh sb="3" eb="5">
      <t>キョウイク</t>
    </rPh>
    <rPh sb="5" eb="7">
      <t>モクヒョウ</t>
    </rPh>
    <phoneticPr fontId="1"/>
  </si>
  <si>
    <t>※該当する目標に，主として関与（メイン），付随的に関与（サブ）として場合分け．</t>
    <rPh sb="1" eb="3">
      <t>ガイトウ</t>
    </rPh>
    <rPh sb="5" eb="7">
      <t>モクヒョウ</t>
    </rPh>
    <rPh sb="9" eb="10">
      <t>シュ</t>
    </rPh>
    <rPh sb="13" eb="15">
      <t>カンヨ</t>
    </rPh>
    <rPh sb="34" eb="36">
      <t>バアイ</t>
    </rPh>
    <rPh sb="36" eb="37">
      <t>ワ</t>
    </rPh>
    <phoneticPr fontId="1"/>
  </si>
  <si>
    <t>-</t>
  </si>
  <si>
    <t>ALL</t>
  </si>
  <si>
    <t>※各科目の対応する学習・教育目標への関与の程度を，主として関与する場合を「◎（メイン）」で，付随的に関与する場合を「○（サブ）」で示す．</t>
    <rPh sb="1" eb="2">
      <t>カク</t>
    </rPh>
    <rPh sb="2" eb="4">
      <t>カモク</t>
    </rPh>
    <rPh sb="5" eb="7">
      <t>タイオウ</t>
    </rPh>
    <rPh sb="9" eb="11">
      <t>ガクシュウ</t>
    </rPh>
    <rPh sb="12" eb="14">
      <t>キョウイク</t>
    </rPh>
    <rPh sb="14" eb="16">
      <t>モクヒョウ</t>
    </rPh>
    <rPh sb="18" eb="20">
      <t>カンヨ</t>
    </rPh>
    <rPh sb="21" eb="23">
      <t>テイド</t>
    </rPh>
    <rPh sb="25" eb="26">
      <t>シュ</t>
    </rPh>
    <rPh sb="29" eb="31">
      <t>カンヨ</t>
    </rPh>
    <rPh sb="33" eb="35">
      <t>バアイ</t>
    </rPh>
    <rPh sb="46" eb="49">
      <t>フズイテキ</t>
    </rPh>
    <rPh sb="50" eb="52">
      <t>カンヨ</t>
    </rPh>
    <rPh sb="54" eb="56">
      <t>バアイ</t>
    </rPh>
    <rPh sb="65" eb="66">
      <t>シメ</t>
    </rPh>
    <phoneticPr fontId="1"/>
  </si>
  <si>
    <t>◎</t>
    <phoneticPr fontId="1"/>
  </si>
  <si>
    <t>A</t>
    <phoneticPr fontId="1"/>
  </si>
  <si>
    <t>必修・選択の枠線および
記号等の説明：</t>
    <rPh sb="0" eb="2">
      <t>ヒッシュウ</t>
    </rPh>
    <rPh sb="3" eb="5">
      <t>センタク</t>
    </rPh>
    <rPh sb="6" eb="7">
      <t>ワク</t>
    </rPh>
    <rPh sb="7" eb="8">
      <t>セン</t>
    </rPh>
    <rPh sb="12" eb="14">
      <t>キゴウ</t>
    </rPh>
    <rPh sb="14" eb="15">
      <t>ナド</t>
    </rPh>
    <rPh sb="16" eb="18">
      <t>セツメイ</t>
    </rPh>
    <phoneticPr fontId="1"/>
  </si>
  <si>
    <r>
      <t>【次学期の目標やその具体的取組み等】</t>
    </r>
    <r>
      <rPr>
        <b/>
        <sz val="9"/>
        <color theme="1"/>
        <rFont val="ＭＳ Ｐゴシック"/>
        <family val="3"/>
        <charset val="128"/>
        <scheme val="minor"/>
      </rPr>
      <t>※次学期ワークシートの「今学期の目標」とリンク．</t>
    </r>
    <rPh sb="1" eb="2">
      <t>ツギ</t>
    </rPh>
    <rPh sb="2" eb="4">
      <t>ガッキ</t>
    </rPh>
    <rPh sb="5" eb="7">
      <t>モクヒョウ</t>
    </rPh>
    <rPh sb="10" eb="13">
      <t>グタイテキ</t>
    </rPh>
    <rPh sb="13" eb="15">
      <t>トリク</t>
    </rPh>
    <rPh sb="16" eb="17">
      <t>ナド</t>
    </rPh>
    <rPh sb="19" eb="20">
      <t>ツギ</t>
    </rPh>
    <rPh sb="20" eb="22">
      <t>ガッキ</t>
    </rPh>
    <rPh sb="30" eb="33">
      <t>コンガッキ</t>
    </rPh>
    <rPh sb="34" eb="36">
      <t>モクヒョウ</t>
    </rPh>
    <phoneticPr fontId="1"/>
  </si>
  <si>
    <t>・頑張った点，良かった点（↓に記入．セル内の改行：Altキー＋Enter）</t>
    <rPh sb="1" eb="3">
      <t>ガンバ</t>
    </rPh>
    <rPh sb="5" eb="6">
      <t>テン</t>
    </rPh>
    <rPh sb="7" eb="8">
      <t>ヨ</t>
    </rPh>
    <rPh sb="11" eb="12">
      <t>テン</t>
    </rPh>
    <rPh sb="15" eb="17">
      <t>キニュウ</t>
    </rPh>
    <phoneticPr fontId="1"/>
  </si>
  <si>
    <t>・反省点，悪かった点（↓に記入．セル内の改行：Altキー＋Enter）</t>
    <rPh sb="1" eb="4">
      <t>ハンセイテン</t>
    </rPh>
    <rPh sb="5" eb="6">
      <t>ワル</t>
    </rPh>
    <rPh sb="9" eb="10">
      <t>テン</t>
    </rPh>
    <phoneticPr fontId="1"/>
  </si>
  <si>
    <t>※↓以下の各項目【　】について，太線枠内を記入する．</t>
    <rPh sb="2" eb="4">
      <t>イカ</t>
    </rPh>
    <rPh sb="5" eb="6">
      <t>カク</t>
    </rPh>
    <rPh sb="6" eb="8">
      <t>コウモク</t>
    </rPh>
    <rPh sb="16" eb="18">
      <t>フトセン</t>
    </rPh>
    <rPh sb="18" eb="20">
      <t>ワクナイ</t>
    </rPh>
    <rPh sb="21" eb="23">
      <t>キニュウ</t>
    </rPh>
    <phoneticPr fontId="1"/>
  </si>
  <si>
    <t>【今学期のふり返り（頑張った点，反省点，自己評価・自己分析）】</t>
    <rPh sb="1" eb="2">
      <t>イマ</t>
    </rPh>
    <rPh sb="2" eb="4">
      <t>ガッキ</t>
    </rPh>
    <rPh sb="7" eb="8">
      <t>カエ</t>
    </rPh>
    <rPh sb="10" eb="12">
      <t>ガンバ</t>
    </rPh>
    <rPh sb="14" eb="15">
      <t>テン</t>
    </rPh>
    <rPh sb="16" eb="19">
      <t>ハンセイテン</t>
    </rPh>
    <rPh sb="20" eb="22">
      <t>ジコ</t>
    </rPh>
    <rPh sb="22" eb="24">
      <t>ヒョウカ</t>
    </rPh>
    <rPh sb="25" eb="27">
      <t>ジコ</t>
    </rPh>
    <rPh sb="27" eb="29">
      <t>ブンセキ</t>
    </rPh>
    <phoneticPr fontId="1"/>
  </si>
  <si>
    <t>※↓リストに無い単位修得科目については，各自で記入すること．</t>
    <rPh sb="6" eb="7">
      <t>ナ</t>
    </rPh>
    <rPh sb="8" eb="10">
      <t>タンイ</t>
    </rPh>
    <rPh sb="10" eb="12">
      <t>シュウトク</t>
    </rPh>
    <rPh sb="12" eb="14">
      <t>カモク</t>
    </rPh>
    <rPh sb="20" eb="22">
      <t>カクジ</t>
    </rPh>
    <rPh sb="23" eb="25">
      <t>キニュウ</t>
    </rPh>
    <phoneticPr fontId="1"/>
  </si>
  <si>
    <t>【取得単位数　簡易集計表】</t>
    <rPh sb="1" eb="3">
      <t>シュトク</t>
    </rPh>
    <rPh sb="3" eb="5">
      <t>タンイ</t>
    </rPh>
    <rPh sb="5" eb="6">
      <t>スウ</t>
    </rPh>
    <rPh sb="7" eb="9">
      <t>カンイ</t>
    </rPh>
    <rPh sb="9" eb="11">
      <t>シュウケイ</t>
    </rPh>
    <rPh sb="11" eb="12">
      <t>ヒョウ</t>
    </rPh>
    <phoneticPr fontId="1"/>
  </si>
  <si>
    <t>↓単位数集計</t>
    <rPh sb="1" eb="3">
      <t>タンイ</t>
    </rPh>
    <rPh sb="3" eb="4">
      <t>スウ</t>
    </rPh>
    <rPh sb="4" eb="6">
      <t>シュウケイ</t>
    </rPh>
    <phoneticPr fontId="1"/>
  </si>
  <si>
    <t>※各自で，便覧に記載されている卒業要件を満たしているかチェックすること．</t>
    <rPh sb="1" eb="3">
      <t>カクジ</t>
    </rPh>
    <rPh sb="5" eb="7">
      <t>ビンラン</t>
    </rPh>
    <rPh sb="8" eb="10">
      <t>キサイ</t>
    </rPh>
    <rPh sb="15" eb="17">
      <t>ソツギョウ</t>
    </rPh>
    <rPh sb="17" eb="19">
      <t>ヨウケン</t>
    </rPh>
    <rPh sb="20" eb="21">
      <t>ミ</t>
    </rPh>
    <phoneticPr fontId="1"/>
  </si>
  <si>
    <t>R （認定）</t>
    <rPh sb="3" eb="5">
      <t>ニンテイ</t>
    </rPh>
    <phoneticPr fontId="1"/>
  </si>
  <si>
    <t>※「F」，「保留」は不要．</t>
    <rPh sb="6" eb="8">
      <t>ホリュウ</t>
    </rPh>
    <rPh sb="10" eb="12">
      <t>フヨウ</t>
    </rPh>
    <phoneticPr fontId="1"/>
  </si>
  <si>
    <t>習得レベル
[%]</t>
    <rPh sb="0" eb="2">
      <t>シュウトク</t>
    </rPh>
    <phoneticPr fontId="1"/>
  </si>
  <si>
    <r>
      <t xml:space="preserve">備　考
</t>
    </r>
    <r>
      <rPr>
        <sz val="8"/>
        <color theme="1"/>
        <rFont val="ＭＳ Ｐゴシック"/>
        <family val="3"/>
        <charset val="128"/>
        <scheme val="minor"/>
      </rPr>
      <t>（集中講義等）</t>
    </r>
    <phoneticPr fontId="1"/>
  </si>
  <si>
    <t>（地域・国際性，自律性）</t>
    <rPh sb="1" eb="3">
      <t>チイキ</t>
    </rPh>
    <rPh sb="4" eb="6">
      <t>コクサイ</t>
    </rPh>
    <rPh sb="6" eb="7">
      <t>セイ</t>
    </rPh>
    <rPh sb="8" eb="11">
      <t>ジリツセイ</t>
    </rPh>
    <phoneticPr fontId="1"/>
  </si>
  <si>
    <t>（社会性）</t>
    <rPh sb="1" eb="4">
      <t>シャカイセイ</t>
    </rPh>
    <phoneticPr fontId="1"/>
  </si>
  <si>
    <t>（問題解決力）</t>
    <rPh sb="1" eb="3">
      <t>モンダイ</t>
    </rPh>
    <rPh sb="3" eb="5">
      <t>カイケツ</t>
    </rPh>
    <rPh sb="5" eb="6">
      <t>リョク</t>
    </rPh>
    <phoneticPr fontId="1"/>
  </si>
  <si>
    <t>科　目　名</t>
    <rPh sb="0" eb="1">
      <t>カ</t>
    </rPh>
    <rPh sb="2" eb="3">
      <t>メ</t>
    </rPh>
    <rPh sb="4" eb="5">
      <t>メイ</t>
    </rPh>
    <phoneticPr fontId="1"/>
  </si>
  <si>
    <t>習得科目の単位数
の合計：</t>
    <phoneticPr fontId="1"/>
  </si>
  <si>
    <t>10単位未満（赤），要面談↑</t>
    <phoneticPr fontId="1"/>
  </si>
  <si>
    <t>←「P」，「保留」は含まない．</t>
    <phoneticPr fontId="1"/>
  </si>
  <si>
    <t>単位数　集計</t>
    <phoneticPr fontId="1"/>
  </si>
  <si>
    <t>GPT　集計</t>
    <phoneticPr fontId="1"/>
  </si>
  <si>
    <t>メイン＋サブ</t>
    <phoneticPr fontId="1"/>
  </si>
  <si>
    <t>メイン</t>
    <phoneticPr fontId="1"/>
  </si>
  <si>
    <t>サブ</t>
    <phoneticPr fontId="1"/>
  </si>
  <si>
    <t>メイン
のみ</t>
    <phoneticPr fontId="1"/>
  </si>
  <si>
    <r>
      <t xml:space="preserve">習得
レベル[%]
</t>
    </r>
    <r>
      <rPr>
        <sz val="6"/>
        <color theme="1"/>
        <rFont val="ＭＳ Ｐゴシック"/>
        <family val="3"/>
        <charset val="128"/>
        <scheme val="minor"/>
      </rPr>
      <t>【習得した
GPTの割合】</t>
    </r>
    <rPh sb="11" eb="13">
      <t>シュウトク</t>
    </rPh>
    <rPh sb="20" eb="22">
      <t>ワリアイ</t>
    </rPh>
    <phoneticPr fontId="1"/>
  </si>
  <si>
    <t>学習・教育目標ごとの習得科目の
単位数・GPT集計（「P」，「F」，「保留」は含まない）</t>
    <rPh sb="0" eb="2">
      <t>ガクシュウ</t>
    </rPh>
    <rPh sb="3" eb="5">
      <t>キョウイク</t>
    </rPh>
    <rPh sb="5" eb="7">
      <t>モクヒョウ</t>
    </rPh>
    <rPh sb="10" eb="12">
      <t>シュウトク</t>
    </rPh>
    <rPh sb="12" eb="14">
      <t>カモク</t>
    </rPh>
    <rPh sb="16" eb="18">
      <t>タンイ</t>
    </rPh>
    <rPh sb="18" eb="19">
      <t>スウ</t>
    </rPh>
    <rPh sb="23" eb="25">
      <t>シュウケイ</t>
    </rPh>
    <rPh sb="35" eb="37">
      <t>ホリュウ</t>
    </rPh>
    <rPh sb="39" eb="40">
      <t>フク</t>
    </rPh>
    <phoneticPr fontId="1"/>
  </si>
  <si>
    <t>※「簡易集計」です．</t>
    <rPh sb="2" eb="4">
      <t>カンイ</t>
    </rPh>
    <rPh sb="4" eb="6">
      <t>シュウケイ</t>
    </rPh>
    <phoneticPr fontId="1"/>
  </si>
  <si>
    <t>※成績別GP，身についた能力，積極的取組みの各レベルの詳細は【別表1】を参照（右⇒）．</t>
    <rPh sb="1" eb="3">
      <t>セイセキ</t>
    </rPh>
    <rPh sb="3" eb="4">
      <t>ベツ</t>
    </rPh>
    <rPh sb="7" eb="8">
      <t>ミ</t>
    </rPh>
    <rPh sb="12" eb="14">
      <t>ノウリョク</t>
    </rPh>
    <rPh sb="15" eb="17">
      <t>セッキョク</t>
    </rPh>
    <rPh sb="17" eb="18">
      <t>テキ</t>
    </rPh>
    <rPh sb="18" eb="20">
      <t>トリク</t>
    </rPh>
    <rPh sb="22" eb="23">
      <t>カク</t>
    </rPh>
    <rPh sb="27" eb="29">
      <t>ショウサイ</t>
    </rPh>
    <rPh sb="31" eb="33">
      <t>ベッピョウ</t>
    </rPh>
    <rPh sb="36" eb="38">
      <t>サンショウ</t>
    </rPh>
    <rPh sb="39" eb="40">
      <t>ミギ</t>
    </rPh>
    <phoneticPr fontId="1"/>
  </si>
  <si>
    <t>（地域・国際性，自律性）</t>
    <phoneticPr fontId="1"/>
  </si>
  <si>
    <t>（社会性）</t>
    <phoneticPr fontId="1"/>
  </si>
  <si>
    <t>（専門性，情報リテラシー）</t>
    <phoneticPr fontId="1"/>
  </si>
  <si>
    <t>（問題解決力）</t>
    <phoneticPr fontId="1"/>
  </si>
  <si>
    <t>（チームワーク，コミュニケーション・スキル）</t>
    <phoneticPr fontId="1"/>
  </si>
  <si>
    <r>
      <t>他コース専門科目</t>
    </r>
    <r>
      <rPr>
        <sz val="8"/>
        <rFont val="ＭＳ Ｐゴシック"/>
        <family val="3"/>
        <charset val="128"/>
        <scheme val="minor"/>
      </rPr>
      <t>（6単位まで）</t>
    </r>
    <rPh sb="0" eb="1">
      <t>ホカ</t>
    </rPh>
    <rPh sb="4" eb="6">
      <t>センモン</t>
    </rPh>
    <rPh sb="6" eb="8">
      <t>カモク</t>
    </rPh>
    <rPh sb="10" eb="12">
      <t>タンイ</t>
    </rPh>
    <phoneticPr fontId="1"/>
  </si>
  <si>
    <t>【工学科他コースの専門科目】</t>
    <rPh sb="1" eb="4">
      <t>コウガッカ</t>
    </rPh>
    <rPh sb="4" eb="5">
      <t>ホカ</t>
    </rPh>
    <rPh sb="9" eb="11">
      <t>センモン</t>
    </rPh>
    <rPh sb="11" eb="13">
      <t>カモク</t>
    </rPh>
    <phoneticPr fontId="1"/>
  </si>
  <si>
    <t>※6単位まで可（同一内容の科目は除く）．</t>
    <phoneticPr fontId="1"/>
  </si>
  <si>
    <t>工学共通科目</t>
    <phoneticPr fontId="1"/>
  </si>
  <si>
    <t>学習
・教育
目標No.
（メイン）</t>
    <rPh sb="0" eb="2">
      <t>ガクシュウ</t>
    </rPh>
    <rPh sb="4" eb="6">
      <t>キョウイク</t>
    </rPh>
    <rPh sb="7" eb="9">
      <t>モクヒョウ</t>
    </rPh>
    <phoneticPr fontId="1"/>
  </si>
  <si>
    <t>学習
・教育
目標No.
（サブ）</t>
    <rPh sb="0" eb="2">
      <t>ガクシュウ</t>
    </rPh>
    <rPh sb="4" eb="6">
      <t>キョウイク</t>
    </rPh>
    <rPh sb="7" eb="9">
      <t>モクヒョウ</t>
    </rPh>
    <phoneticPr fontId="1"/>
  </si>
  <si>
    <t>2. 倫　理</t>
    <rPh sb="3" eb="4">
      <t>リン</t>
    </rPh>
    <rPh sb="5" eb="6">
      <t>リ</t>
    </rPh>
    <phoneticPr fontId="1"/>
  </si>
  <si>
    <t>3. 知　識</t>
    <rPh sb="3" eb="4">
      <t>チ</t>
    </rPh>
    <rPh sb="5" eb="6">
      <t>シキ</t>
    </rPh>
    <phoneticPr fontId="1"/>
  </si>
  <si>
    <t>「F」は
含まない．→</t>
    <phoneticPr fontId="1"/>
  </si>
  <si>
    <t>学期</t>
    <rPh sb="0" eb="2">
      <t>ガッキ</t>
    </rPh>
    <phoneticPr fontId="1"/>
  </si>
  <si>
    <t>前期</t>
    <rPh sb="0" eb="2">
      <t>ゼンキ</t>
    </rPh>
    <phoneticPr fontId="1"/>
  </si>
  <si>
    <t>後期</t>
    <rPh sb="0" eb="2">
      <t>コウキ</t>
    </rPh>
    <phoneticPr fontId="1"/>
  </si>
  <si>
    <t>学習・教育目標ごとの習得科目の単位数・GPT集計：
（「P」，「F」，「保留」は含まない）</t>
    <rPh sb="0" eb="2">
      <t>ガクシュウ</t>
    </rPh>
    <rPh sb="3" eb="5">
      <t>キョウイク</t>
    </rPh>
    <rPh sb="5" eb="7">
      <t>モクヒョウ</t>
    </rPh>
    <rPh sb="10" eb="12">
      <t>シュウトク</t>
    </rPh>
    <rPh sb="12" eb="14">
      <t>カモク</t>
    </rPh>
    <rPh sb="15" eb="17">
      <t>タンイ</t>
    </rPh>
    <rPh sb="17" eb="18">
      <t>スウ</t>
    </rPh>
    <rPh sb="22" eb="24">
      <t>シュウケイ</t>
    </rPh>
    <rPh sb="36" eb="38">
      <t>ホリュウ</t>
    </rPh>
    <rPh sb="40" eb="41">
      <t>フク</t>
    </rPh>
    <phoneticPr fontId="1"/>
  </si>
  <si>
    <t>【学習・教育目標習得レベル[%]】</t>
    <rPh sb="1" eb="3">
      <t>ガクシュウ</t>
    </rPh>
    <rPh sb="4" eb="6">
      <t>キョウイク</t>
    </rPh>
    <rPh sb="6" eb="8">
      <t>モクヒョウ</t>
    </rPh>
    <rPh sb="8" eb="10">
      <t>シュウトク</t>
    </rPh>
    <phoneticPr fontId="1"/>
  </si>
  <si>
    <t>年（年次）</t>
    <rPh sb="0" eb="1">
      <t>ネン</t>
    </rPh>
    <rPh sb="2" eb="4">
      <t>ネンジ</t>
    </rPh>
    <phoneticPr fontId="1"/>
  </si>
  <si>
    <t>GPA</t>
    <phoneticPr fontId="1"/>
  </si>
  <si>
    <t>学期別</t>
    <rPh sb="0" eb="2">
      <t>ガッキ</t>
    </rPh>
    <rPh sb="2" eb="3">
      <t>ベツ</t>
    </rPh>
    <phoneticPr fontId="1"/>
  </si>
  <si>
    <t>最終</t>
    <rPh sb="0" eb="2">
      <t>サイシュウ</t>
    </rPh>
    <phoneticPr fontId="1"/>
  </si>
  <si>
    <t>通算</t>
    <rPh sb="0" eb="2">
      <t>ツウサン</t>
    </rPh>
    <phoneticPr fontId="1"/>
  </si>
  <si>
    <t>【1年次前期～卒業までの全集計】</t>
    <phoneticPr fontId="1"/>
  </si>
  <si>
    <t>メイン
のみ</t>
    <phoneticPr fontId="1"/>
  </si>
  <si>
    <t>(a) 成績別GP（Grade Point）と評価点の取得率</t>
    <rPh sb="4" eb="6">
      <t>セイセキ</t>
    </rPh>
    <rPh sb="6" eb="7">
      <t>ベツ</t>
    </rPh>
    <rPh sb="23" eb="25">
      <t>ヒョウカ</t>
    </rPh>
    <rPh sb="25" eb="26">
      <t>テン</t>
    </rPh>
    <phoneticPr fontId="1"/>
  </si>
  <si>
    <t>【別表1】(a) 成績別GP，(b) 身のついた能力，(c) 積極的取組みの各レベル</t>
    <rPh sb="1" eb="3">
      <t>ベッピョウ</t>
    </rPh>
    <rPh sb="19" eb="20">
      <t>ミ</t>
    </rPh>
    <rPh sb="24" eb="26">
      <t>ノウリョク</t>
    </rPh>
    <rPh sb="33" eb="34">
      <t>テキ</t>
    </rPh>
    <rPh sb="34" eb="36">
      <t>トリク</t>
    </rPh>
    <rPh sb="38" eb="39">
      <t>カク</t>
    </rPh>
    <phoneticPr fontId="1"/>
  </si>
  <si>
    <t>学習・教育目標に対する評価の重み係数表</t>
    <rPh sb="0" eb="2">
      <t>ガクシュウ</t>
    </rPh>
    <rPh sb="3" eb="5">
      <t>キョウイク</t>
    </rPh>
    <rPh sb="5" eb="7">
      <t>モクヒョウ</t>
    </rPh>
    <rPh sb="8" eb="9">
      <t>タイ</t>
    </rPh>
    <rPh sb="11" eb="13">
      <t>ヒョウカ</t>
    </rPh>
    <rPh sb="14" eb="15">
      <t>オモ</t>
    </rPh>
    <rPh sb="16" eb="18">
      <t>ケイスウ</t>
    </rPh>
    <rPh sb="18" eb="19">
      <t>ヒョウ</t>
    </rPh>
    <phoneticPr fontId="1"/>
  </si>
  <si>
    <t>&lt;--記入日（提出日も可）を，「年（西暦）/月/日」の形式で記入．</t>
    <rPh sb="3" eb="5">
      <t>キニュウ</t>
    </rPh>
    <rPh sb="5" eb="6">
      <t>ビ</t>
    </rPh>
    <rPh sb="7" eb="9">
      <t>テイシュツ</t>
    </rPh>
    <rPh sb="9" eb="10">
      <t>ビ</t>
    </rPh>
    <rPh sb="11" eb="12">
      <t>カ</t>
    </rPh>
    <rPh sb="16" eb="17">
      <t>ネン</t>
    </rPh>
    <rPh sb="22" eb="23">
      <t>ツキ</t>
    </rPh>
    <rPh sb="24" eb="25">
      <t>ヒ</t>
    </rPh>
    <rPh sb="27" eb="29">
      <t>ケイシキ</t>
    </rPh>
    <rPh sb="30" eb="32">
      <t>キニュウ</t>
    </rPh>
    <phoneticPr fontId="1"/>
  </si>
  <si>
    <r>
      <t>【指導教員コメント】</t>
    </r>
    <r>
      <rPr>
        <b/>
        <sz val="9"/>
        <color theme="1"/>
        <rFont val="ＭＳ Ｐゴシック"/>
        <family val="3"/>
        <charset val="128"/>
        <scheme val="minor"/>
      </rPr>
      <t>※今学期の目標やふり返り等に対するコメントやアドバイス等（面談を実施したの場合はその内容）</t>
    </r>
    <rPh sb="1" eb="3">
      <t>シドウ</t>
    </rPh>
    <rPh sb="3" eb="5">
      <t>キョウイン</t>
    </rPh>
    <phoneticPr fontId="1"/>
  </si>
  <si>
    <t>コメント記述欄（セル内の改行：Altキー＋Enter）</t>
    <rPh sb="4" eb="6">
      <t>キジュツ</t>
    </rPh>
    <rPh sb="6" eb="7">
      <t>ラン</t>
    </rPh>
    <phoneticPr fontId="1"/>
  </si>
  <si>
    <t>記入
年（西暦）/月/日：</t>
    <rPh sb="0" eb="2">
      <t>キニュウ</t>
    </rPh>
    <rPh sb="3" eb="4">
      <t>ネン</t>
    </rPh>
    <rPh sb="5" eb="7">
      <t>セイレキ</t>
    </rPh>
    <rPh sb="9" eb="10">
      <t>ツキ</t>
    </rPh>
    <rPh sb="11" eb="12">
      <t>ビ</t>
    </rPh>
    <phoneticPr fontId="1"/>
  </si>
  <si>
    <t>※カリキュラム・マップ（↓）は，学生便覧に掲載の履修モデルから作成しています．そのため，学生ごとに受講学期がズレることがあります．また，選択科目は学生ごとに異なります．</t>
    <rPh sb="16" eb="18">
      <t>ガクセイ</t>
    </rPh>
    <rPh sb="18" eb="20">
      <t>ビンラン</t>
    </rPh>
    <rPh sb="21" eb="23">
      <t>ケイサイ</t>
    </rPh>
    <rPh sb="24" eb="26">
      <t>リシュウ</t>
    </rPh>
    <rPh sb="31" eb="33">
      <t>サクセイ</t>
    </rPh>
    <rPh sb="44" eb="46">
      <t>ガクセイ</t>
    </rPh>
    <rPh sb="49" eb="51">
      <t>ジュコウ</t>
    </rPh>
    <rPh sb="51" eb="53">
      <t>ガッキ</t>
    </rPh>
    <rPh sb="68" eb="70">
      <t>センタク</t>
    </rPh>
    <rPh sb="70" eb="72">
      <t>カモク</t>
    </rPh>
    <rPh sb="73" eb="75">
      <t>ガクセイ</t>
    </rPh>
    <rPh sb="78" eb="79">
      <t>コト</t>
    </rPh>
    <phoneticPr fontId="1"/>
  </si>
  <si>
    <t>「習得レベル等集計」シートの値↓</t>
    <rPh sb="1" eb="3">
      <t>シュウトク</t>
    </rPh>
    <rPh sb="6" eb="7">
      <t>ナド</t>
    </rPh>
    <rPh sb="7" eb="9">
      <t>シュウケイ</t>
    </rPh>
    <rPh sb="14" eb="15">
      <t>アタイ</t>
    </rPh>
    <phoneticPr fontId="1"/>
  </si>
  <si>
    <t>↓各学期のワークシートを「1年_前期」～「最終年_後期」の間に配置すると，自動的に集計される．</t>
    <rPh sb="1" eb="2">
      <t>カク</t>
    </rPh>
    <rPh sb="2" eb="4">
      <t>ガッキ</t>
    </rPh>
    <rPh sb="29" eb="30">
      <t>アイダ</t>
    </rPh>
    <rPh sb="37" eb="40">
      <t>ジドウテキ</t>
    </rPh>
    <rPh sb="41" eb="43">
      <t>シュウケイ</t>
    </rPh>
    <phoneticPr fontId="1"/>
  </si>
  <si>
    <t>※←ワークシート「1年_前期」～「最終年_後期」間のデータを集計している．そのため各学期のワークシートは，必ず「1年_前期」～「最終年_後期」の間に配置すること．この範囲内に配置されていれば，同一セル番号に同様のデータがあるため自動的に集計される．</t>
    <rPh sb="41" eb="42">
      <t>カク</t>
    </rPh>
    <rPh sb="42" eb="44">
      <t>ガッキ</t>
    </rPh>
    <rPh sb="72" eb="73">
      <t>アイダ</t>
    </rPh>
    <rPh sb="85" eb="86">
      <t>ナイ</t>
    </rPh>
    <rPh sb="87" eb="89">
      <t>ハイチ</t>
    </rPh>
    <rPh sb="96" eb="98">
      <t>ドウイツ</t>
    </rPh>
    <rPh sb="100" eb="102">
      <t>バンゴウ</t>
    </rPh>
    <rPh sb="103" eb="105">
      <t>ドウヨウ</t>
    </rPh>
    <rPh sb="114" eb="117">
      <t>ジドウテキ</t>
    </rPh>
    <rPh sb="118" eb="120">
      <t>シュウケイ</t>
    </rPh>
    <phoneticPr fontId="1"/>
  </si>
  <si>
    <t>↓目標No.入力↓</t>
    <rPh sb="1" eb="3">
      <t>モクヒョウ</t>
    </rPh>
    <rPh sb="6" eb="8">
      <t>ニュウリョク</t>
    </rPh>
    <phoneticPr fontId="1"/>
  </si>
  <si>
    <t>記入 年（西暦）/月/日：</t>
    <rPh sb="0" eb="2">
      <t>キニュウ</t>
    </rPh>
    <rPh sb="3" eb="4">
      <t>トシ</t>
    </rPh>
    <rPh sb="5" eb="7">
      <t>セイレキ</t>
    </rPh>
    <rPh sb="9" eb="10">
      <t>ツキ</t>
    </rPh>
    <rPh sb="11" eb="12">
      <t>ヒ</t>
    </rPh>
    <phoneticPr fontId="1"/>
  </si>
  <si>
    <t>年・学期：</t>
    <rPh sb="0" eb="1">
      <t>ネン</t>
    </rPh>
    <rPh sb="2" eb="4">
      <t>ガッキ</t>
    </rPh>
    <phoneticPr fontId="1"/>
  </si>
  <si>
    <r>
      <rPr>
        <b/>
        <sz val="8"/>
        <color theme="1"/>
        <rFont val="ＭＳ Ｐゴシック"/>
        <family val="3"/>
        <charset val="128"/>
        <scheme val="minor"/>
      </rPr>
      <t>習得レベル計算方法：</t>
    </r>
    <r>
      <rPr>
        <sz val="8"/>
        <color theme="1"/>
        <rFont val="ＭＳ Ｐゴシック"/>
        <family val="3"/>
        <charset val="128"/>
        <scheme val="minor"/>
      </rPr>
      <t xml:space="preserve">
　習得科目の評価（GPT）が，全てA（4.0）と仮定した時のGPTに対する割合として算出している．目標に対する重みは，1つの目標にのみ関与する場合を「1.0」，関連目標を持つ場合（メイン＋サブ）は主として関与する場合をメイン「0.7」，付随的に関与する場合をサブ「0.3」としている．卒業研究Ⅰ・Ⅱについては，5つ全ての目標に関連するためサブ「0.3」としている．</t>
    </r>
    <rPh sb="26" eb="27">
      <t>スベ</t>
    </rPh>
    <rPh sb="35" eb="37">
      <t>カテイ</t>
    </rPh>
    <phoneticPr fontId="1"/>
  </si>
  <si>
    <r>
      <t xml:space="preserve">習得レベル計算方法：
</t>
    </r>
    <r>
      <rPr>
        <sz val="8"/>
        <color theme="1"/>
        <rFont val="ＭＳ Ｐゴシック"/>
        <family val="3"/>
        <charset val="128"/>
        <scheme val="minor"/>
      </rPr>
      <t>　習得科目の評価（GPT）が，全てA（4.0）と仮定した時のGPTに対する割合として算出している．目標に対する重みは，1つの目標にのみ関与する場合を「1.0」，関連目標を持つ場合（メイン＋サブ）は主として関与する場合をメイン「0.7」，付随的に関与する場合をサブ「0.3」としている．卒業研究Ⅰ・Ⅱについては，5つ全ての目標に関連するためサブ「0.3」としている．</t>
    </r>
    <phoneticPr fontId="1"/>
  </si>
  <si>
    <t>○</t>
    <phoneticPr fontId="1"/>
  </si>
  <si>
    <t>○</t>
  </si>
  <si>
    <t>GE</t>
  </si>
  <si>
    <t>琉球大学工学部工学科機械工学コース　単位修得科目チェック表</t>
    <rPh sb="10" eb="12">
      <t>キカイ</t>
    </rPh>
    <rPh sb="12" eb="14">
      <t>コウガク</t>
    </rPh>
    <rPh sb="18" eb="20">
      <t>タンイ</t>
    </rPh>
    <rPh sb="20" eb="22">
      <t>シュウトク</t>
    </rPh>
    <rPh sb="22" eb="24">
      <t>カモク</t>
    </rPh>
    <rPh sb="28" eb="29">
      <t>ヒョウ</t>
    </rPh>
    <phoneticPr fontId="1"/>
  </si>
  <si>
    <t>機械102</t>
  </si>
  <si>
    <t>機械201</t>
  </si>
  <si>
    <t>機械211</t>
  </si>
  <si>
    <t>機械221</t>
  </si>
  <si>
    <t>機械231</t>
  </si>
  <si>
    <t>機械301</t>
  </si>
  <si>
    <t>機械302</t>
  </si>
  <si>
    <t>機械305</t>
  </si>
  <si>
    <t>機械315</t>
  </si>
  <si>
    <t>機械325</t>
  </si>
  <si>
    <t>機械326</t>
  </si>
  <si>
    <t>機械335</t>
  </si>
  <si>
    <t>機械336</t>
  </si>
  <si>
    <t>機械345</t>
  </si>
  <si>
    <t>機械346</t>
  </si>
  <si>
    <t>機械355</t>
  </si>
  <si>
    <t>機械455</t>
  </si>
  <si>
    <t>機械491</t>
  </si>
  <si>
    <t>機械492</t>
  </si>
  <si>
    <t>機械493</t>
  </si>
  <si>
    <t>機械494</t>
  </si>
  <si>
    <t>機械495</t>
  </si>
  <si>
    <t>機械496</t>
  </si>
  <si>
    <t>機械497</t>
  </si>
  <si>
    <t>機械498</t>
  </si>
  <si>
    <t>【他学部の専門科目】</t>
    <rPh sb="1" eb="2">
      <t>ホカ</t>
    </rPh>
    <rPh sb="2" eb="4">
      <t>ガクブ</t>
    </rPh>
    <rPh sb="5" eb="7">
      <t>センモン</t>
    </rPh>
    <rPh sb="7" eb="9">
      <t>カモク</t>
    </rPh>
    <phoneticPr fontId="1"/>
  </si>
  <si>
    <t>機械103</t>
  </si>
  <si>
    <t>機械205</t>
  </si>
  <si>
    <t>機械212</t>
  </si>
  <si>
    <t>機械222</t>
  </si>
  <si>
    <t>機械225</t>
  </si>
  <si>
    <t>機械226</t>
  </si>
  <si>
    <t>機械232</t>
  </si>
  <si>
    <t>機械241</t>
  </si>
  <si>
    <t>機械242</t>
  </si>
  <si>
    <t>機械251</t>
  </si>
  <si>
    <t>機械252</t>
  </si>
  <si>
    <t>機械303</t>
  </si>
  <si>
    <t>機械304</t>
  </si>
  <si>
    <t>機械311</t>
  </si>
  <si>
    <t>機械341</t>
  </si>
  <si>
    <t>機械351</t>
  </si>
  <si>
    <t>機械356</t>
  </si>
  <si>
    <t>機械357</t>
  </si>
  <si>
    <t>機械358</t>
  </si>
  <si>
    <t>機械415</t>
  </si>
  <si>
    <t>機械425</t>
  </si>
  <si>
    <t>機械435</t>
  </si>
  <si>
    <t>機械436</t>
  </si>
  <si>
    <t>機械445</t>
  </si>
  <si>
    <t>機械456</t>
  </si>
  <si>
    <t>機械工学特別講義Ⅵ</t>
    <phoneticPr fontId="1"/>
  </si>
  <si>
    <t>【共通教育，専門基礎教育科目】</t>
    <rPh sb="1" eb="3">
      <t>キョウツウ</t>
    </rPh>
    <rPh sb="3" eb="5">
      <t>キョウイク</t>
    </rPh>
    <rPh sb="6" eb="8">
      <t>センモン</t>
    </rPh>
    <rPh sb="8" eb="10">
      <t>キソ</t>
    </rPh>
    <rPh sb="10" eb="12">
      <t>キョウイク</t>
    </rPh>
    <rPh sb="12" eb="14">
      <t>カモク</t>
    </rPh>
    <phoneticPr fontId="1"/>
  </si>
  <si>
    <t>(2単位まで)</t>
    <rPh sb="2" eb="4">
      <t>タンイ</t>
    </rPh>
    <phoneticPr fontId="1"/>
  </si>
  <si>
    <t>11単位以上</t>
    <rPh sb="2" eb="4">
      <t>タンイ</t>
    </rPh>
    <rPh sb="4" eb="6">
      <t>イジョウ</t>
    </rPh>
    <phoneticPr fontId="1"/>
  </si>
  <si>
    <t>&lt;学習・教育目標について&gt;</t>
    <rPh sb="1" eb="3">
      <t>ガクシュウ</t>
    </rPh>
    <rPh sb="4" eb="6">
      <t>キョウイク</t>
    </rPh>
    <rPh sb="6" eb="8">
      <t>モクヒョウ</t>
    </rPh>
    <phoneticPr fontId="1"/>
  </si>
  <si>
    <t>　「情報科学演習」はメイン[3.]，サブ[2.]とする．ただし，「情報科学演習」は卒業要件に含まない．</t>
    <phoneticPr fontId="1"/>
  </si>
  <si>
    <t>　外国語科目はメイン[4.]，サブ[1.]とする．ただし，卒業要件に含めるのは，大学英語を含む英語科目12単位，もしくは大学英語を含む英語科目8単位＋第二外国語4単位（同一の外国語）である．</t>
    <rPh sb="1" eb="4">
      <t>ガイコクゴ</t>
    </rPh>
    <rPh sb="4" eb="6">
      <t>カモク</t>
    </rPh>
    <rPh sb="29" eb="31">
      <t>ソツギョウ</t>
    </rPh>
    <rPh sb="31" eb="33">
      <t>ヨウケン</t>
    </rPh>
    <rPh sb="34" eb="35">
      <t>フク</t>
    </rPh>
    <rPh sb="40" eb="42">
      <t>ダイガク</t>
    </rPh>
    <rPh sb="42" eb="44">
      <t>エイゴ</t>
    </rPh>
    <rPh sb="45" eb="46">
      <t>フク</t>
    </rPh>
    <rPh sb="47" eb="49">
      <t>エイゴ</t>
    </rPh>
    <rPh sb="49" eb="51">
      <t>カモク</t>
    </rPh>
    <rPh sb="53" eb="55">
      <t>タンイ</t>
    </rPh>
    <rPh sb="60" eb="62">
      <t>ダイガク</t>
    </rPh>
    <rPh sb="62" eb="64">
      <t>エイゴ</t>
    </rPh>
    <rPh sb="65" eb="66">
      <t>フク</t>
    </rPh>
    <rPh sb="67" eb="69">
      <t>エイゴ</t>
    </rPh>
    <rPh sb="69" eb="71">
      <t>カモク</t>
    </rPh>
    <rPh sb="72" eb="74">
      <t>タンイ</t>
    </rPh>
    <rPh sb="75" eb="77">
      <t>ダイニ</t>
    </rPh>
    <rPh sb="77" eb="80">
      <t>ガイコクゴ</t>
    </rPh>
    <rPh sb="81" eb="83">
      <t>タンイ</t>
    </rPh>
    <rPh sb="84" eb="86">
      <t>ドウイツ</t>
    </rPh>
    <rPh sb="87" eb="90">
      <t>ガイコクゴ</t>
    </rPh>
    <phoneticPr fontId="1"/>
  </si>
  <si>
    <t>4. その他</t>
    <rPh sb="5" eb="6">
      <t>タ</t>
    </rPh>
    <phoneticPr fontId="1"/>
  </si>
  <si>
    <t>（卒業要件に含まれない）</t>
    <rPh sb="1" eb="3">
      <t>ソツギョウ</t>
    </rPh>
    <rPh sb="3" eb="5">
      <t>ヨウケン</t>
    </rPh>
    <rPh sb="6" eb="7">
      <t>フク</t>
    </rPh>
    <phoneticPr fontId="1"/>
  </si>
  <si>
    <t>↓各自で入力</t>
    <phoneticPr fontId="1"/>
  </si>
  <si>
    <t>↓単位</t>
    <rPh sb="1" eb="3">
      <t>タンイ</t>
    </rPh>
    <phoneticPr fontId="1"/>
  </si>
  <si>
    <t>130単位以上</t>
    <rPh sb="3" eb="5">
      <t>タンイ</t>
    </rPh>
    <rPh sb="5" eb="7">
      <t>イジョウ</t>
    </rPh>
    <phoneticPr fontId="1"/>
  </si>
  <si>
    <t>総単位数</t>
    <rPh sb="0" eb="1">
      <t>ソウ</t>
    </rPh>
    <rPh sb="1" eb="4">
      <t>タンイスウ</t>
    </rPh>
    <phoneticPr fontId="1"/>
  </si>
  <si>
    <t>※高校で微積及び物理が未履修の者は入門科目の許可を指導教員に相談すること．また，表の必須「○」を付け替えること．</t>
    <rPh sb="1" eb="3">
      <t>コウコウ</t>
    </rPh>
    <rPh sb="4" eb="6">
      <t>ビセキ</t>
    </rPh>
    <rPh sb="6" eb="7">
      <t>オヨ</t>
    </rPh>
    <rPh sb="8" eb="10">
      <t>ブツリ</t>
    </rPh>
    <rPh sb="11" eb="14">
      <t>ミリシュウ</t>
    </rPh>
    <rPh sb="15" eb="16">
      <t>モノ</t>
    </rPh>
    <rPh sb="19" eb="21">
      <t>カモク</t>
    </rPh>
    <rPh sb="22" eb="24">
      <t>キョカ</t>
    </rPh>
    <rPh sb="25" eb="27">
      <t>シドウ</t>
    </rPh>
    <rPh sb="27" eb="29">
      <t>キョウイン</t>
    </rPh>
    <rPh sb="30" eb="32">
      <t>ソウダン</t>
    </rPh>
    <rPh sb="40" eb="41">
      <t>ヒョウ</t>
    </rPh>
    <rPh sb="42" eb="44">
      <t>ヒッス</t>
    </rPh>
    <rPh sb="48" eb="49">
      <t>ツ</t>
    </rPh>
    <rPh sb="50" eb="51">
      <t>カ</t>
    </rPh>
    <phoneticPr fontId="1"/>
  </si>
  <si>
    <t>第2外国語Ⅰ</t>
    <rPh sb="0" eb="1">
      <t>ダイ</t>
    </rPh>
    <rPh sb="2" eb="5">
      <t>ガイコクゴ</t>
    </rPh>
    <phoneticPr fontId="1"/>
  </si>
  <si>
    <t>第2外国語Ⅱ</t>
    <rPh sb="0" eb="1">
      <t>ダイ</t>
    </rPh>
    <rPh sb="2" eb="5">
      <t>ガイコクゴ</t>
    </rPh>
    <phoneticPr fontId="1"/>
  </si>
  <si>
    <t>英語科目3</t>
    <rPh sb="0" eb="2">
      <t>エイゴ</t>
    </rPh>
    <rPh sb="2" eb="4">
      <t>カモク</t>
    </rPh>
    <phoneticPr fontId="1"/>
  </si>
  <si>
    <t>英語科目4</t>
    <rPh sb="0" eb="2">
      <t>エイゴ</t>
    </rPh>
    <rPh sb="2" eb="4">
      <t>カモク</t>
    </rPh>
    <phoneticPr fontId="1"/>
  </si>
  <si>
    <t>↓各自で入力</t>
  </si>
  <si>
    <t>B （3 pt.）</t>
    <phoneticPr fontId="1"/>
  </si>
  <si>
    <t>C （2 pt.）</t>
    <phoneticPr fontId="1"/>
  </si>
  <si>
    <t>P （合格）</t>
    <rPh sb="3" eb="5">
      <t>ゴウカク</t>
    </rPh>
    <phoneticPr fontId="1"/>
  </si>
  <si>
    <t>【A～F】
それ以外は空に．</t>
    <rPh sb="8" eb="10">
      <t>イガイ</t>
    </rPh>
    <rPh sb="11" eb="12">
      <t>カラ</t>
    </rPh>
    <phoneticPr fontId="1"/>
  </si>
  <si>
    <t>【GPA】※GPA：Grade Point Average</t>
    <phoneticPr fontId="1"/>
  </si>
  <si>
    <t>※最下欄の【GPA】の各値は，成績表から転記すること．</t>
    <rPh sb="1" eb="2">
      <t>サイ</t>
    </rPh>
    <rPh sb="2" eb="3">
      <t>シタ</t>
    </rPh>
    <rPh sb="3" eb="4">
      <t>ラン</t>
    </rPh>
    <rPh sb="11" eb="12">
      <t>カク</t>
    </rPh>
    <rPh sb="12" eb="13">
      <t>アタイ</t>
    </rPh>
    <rPh sb="15" eb="17">
      <t>セイセキ</t>
    </rPh>
    <rPh sb="17" eb="18">
      <t>ヒョウ</t>
    </rPh>
    <rPh sb="20" eb="22">
      <t>テンキ</t>
    </rPh>
    <phoneticPr fontId="1"/>
  </si>
  <si>
    <t>琉球大学 工学部 工学科 機械工学コース　履修状況調査票</t>
    <rPh sb="0" eb="2">
      <t>リュウキュウ</t>
    </rPh>
    <rPh sb="2" eb="4">
      <t>ダイガク</t>
    </rPh>
    <rPh sb="5" eb="8">
      <t>コウガクブ</t>
    </rPh>
    <rPh sb="9" eb="12">
      <t>コウガッカ</t>
    </rPh>
    <rPh sb="13" eb="15">
      <t>キカイ</t>
    </rPh>
    <rPh sb="15" eb="17">
      <t>コウガク</t>
    </rPh>
    <rPh sb="21" eb="23">
      <t>リシュウ</t>
    </rPh>
    <rPh sb="23" eb="25">
      <t>ジョウキョウ</t>
    </rPh>
    <rPh sb="25" eb="27">
      <t>チョウサ</t>
    </rPh>
    <rPh sb="27" eb="28">
      <t>ヒョウ</t>
    </rPh>
    <phoneticPr fontId="1"/>
  </si>
  <si>
    <r>
      <t xml:space="preserve">F（不合格）：0
</t>
    </r>
    <r>
      <rPr>
        <sz val="9"/>
        <color theme="1"/>
        <rFont val="ＭＳ Ｐゴシック"/>
        <family val="3"/>
        <charset val="128"/>
        <scheme val="minor"/>
      </rPr>
      <t>　60%未満</t>
    </r>
    <rPh sb="2" eb="5">
      <t>フゴウカク</t>
    </rPh>
    <phoneticPr fontId="1"/>
  </si>
  <si>
    <r>
      <t xml:space="preserve">P（合格）,R（認定）などその他：無し（空）
</t>
    </r>
    <r>
      <rPr>
        <sz val="9"/>
        <color theme="1"/>
        <rFont val="ＭＳ Ｐゴシック"/>
        <family val="3"/>
        <charset val="128"/>
        <scheme val="minor"/>
      </rPr>
      <t>含めない</t>
    </r>
    <rPh sb="2" eb="4">
      <t>ゴウカク</t>
    </rPh>
    <rPh sb="8" eb="10">
      <t>ニンテイ</t>
    </rPh>
    <rPh sb="15" eb="16">
      <t>ホカ</t>
    </rPh>
    <rPh sb="17" eb="18">
      <t>ナ</t>
    </rPh>
    <rPh sb="20" eb="21">
      <t>カラ</t>
    </rPh>
    <rPh sb="23" eb="24">
      <t>フク</t>
    </rPh>
    <phoneticPr fontId="1"/>
  </si>
  <si>
    <r>
      <t xml:space="preserve">A：4
</t>
    </r>
    <r>
      <rPr>
        <sz val="9"/>
        <color theme="1"/>
        <rFont val="ＭＳ Ｐゴシック"/>
        <family val="3"/>
        <charset val="128"/>
        <scheme val="minor"/>
      </rPr>
      <t>　90%以上</t>
    </r>
    <phoneticPr fontId="1"/>
  </si>
  <si>
    <r>
      <t xml:space="preserve">B：3
</t>
    </r>
    <r>
      <rPr>
        <sz val="9"/>
        <color theme="1"/>
        <rFont val="ＭＳ Ｐゴシック"/>
        <family val="3"/>
        <charset val="128"/>
        <scheme val="minor"/>
      </rPr>
      <t>　80%以上90%未満</t>
    </r>
    <phoneticPr fontId="1"/>
  </si>
  <si>
    <r>
      <t xml:space="preserve">C：2
</t>
    </r>
    <r>
      <rPr>
        <sz val="9"/>
        <color theme="1"/>
        <rFont val="ＭＳ Ｐゴシック"/>
        <family val="3"/>
        <charset val="128"/>
        <scheme val="minor"/>
      </rPr>
      <t>　70%以上80%未満</t>
    </r>
    <phoneticPr fontId="1"/>
  </si>
  <si>
    <r>
      <t xml:space="preserve">D：1
</t>
    </r>
    <r>
      <rPr>
        <sz val="9"/>
        <color theme="1"/>
        <rFont val="ＭＳ Ｐゴシック"/>
        <family val="3"/>
        <charset val="128"/>
        <scheme val="minor"/>
      </rPr>
      <t>　60%以上70%未満</t>
    </r>
    <phoneticPr fontId="1"/>
  </si>
  <si>
    <t>（セル内の改行：Altキー＋Enter）</t>
    <phoneticPr fontId="1"/>
  </si>
  <si>
    <t>教養領域1</t>
    <phoneticPr fontId="1"/>
  </si>
  <si>
    <t>教養領域2</t>
    <phoneticPr fontId="1"/>
  </si>
  <si>
    <t>総合領域1</t>
    <phoneticPr fontId="1"/>
  </si>
  <si>
    <t>総合領域2</t>
    <phoneticPr fontId="1"/>
  </si>
  <si>
    <t>総合領域3</t>
    <phoneticPr fontId="1"/>
  </si>
  <si>
    <t/>
  </si>
  <si>
    <t>◎　</t>
    <phoneticPr fontId="1"/>
  </si>
  <si>
    <t>工業数学Ⅱ</t>
    <phoneticPr fontId="1"/>
  </si>
  <si>
    <t>工業数学Ⅲ</t>
    <phoneticPr fontId="1"/>
  </si>
  <si>
    <t>工業数学Ⅳ</t>
    <phoneticPr fontId="1"/>
  </si>
  <si>
    <t>地域課題解決実践演習</t>
    <phoneticPr fontId="1"/>
  </si>
  <si>
    <t>産業社会学原論Ⅱ</t>
    <phoneticPr fontId="1"/>
  </si>
  <si>
    <t>工業科教育法A</t>
    <rPh sb="0" eb="2">
      <t>コウギョウ</t>
    </rPh>
    <rPh sb="2" eb="3">
      <t>カ</t>
    </rPh>
    <rPh sb="3" eb="6">
      <t>キョウイクホウ</t>
    </rPh>
    <phoneticPr fontId="1"/>
  </si>
  <si>
    <t>工業科教育法B</t>
    <rPh sb="0" eb="2">
      <t>コウギョウ</t>
    </rPh>
    <rPh sb="2" eb="3">
      <t>カ</t>
    </rPh>
    <rPh sb="3" eb="6">
      <t>キョウイクホウ</t>
    </rPh>
    <phoneticPr fontId="1"/>
  </si>
  <si>
    <t>卒業研究Ⅰ</t>
    <rPh sb="0" eb="2">
      <t>ソツギョウ</t>
    </rPh>
    <rPh sb="2" eb="4">
      <t>ケンキュウ</t>
    </rPh>
    <phoneticPr fontId="1"/>
  </si>
  <si>
    <t>卒業研究Ⅱ</t>
    <rPh sb="0" eb="2">
      <t>ソツギョウ</t>
    </rPh>
    <rPh sb="2" eb="4">
      <t>ケンキュウ</t>
    </rPh>
    <phoneticPr fontId="1"/>
  </si>
  <si>
    <t>卒業設計または卒業研究Ⅰ</t>
    <rPh sb="0" eb="2">
      <t>ソツギョウ</t>
    </rPh>
    <rPh sb="2" eb="4">
      <t>セッケイ</t>
    </rPh>
    <rPh sb="7" eb="9">
      <t>ソツギョウ</t>
    </rPh>
    <rPh sb="9" eb="11">
      <t>ケンキュウ</t>
    </rPh>
    <phoneticPr fontId="1"/>
  </si>
  <si>
    <t>卒業設計または卒業研究Ⅱ</t>
    <rPh sb="0" eb="2">
      <t>ソツギョウ</t>
    </rPh>
    <rPh sb="2" eb="4">
      <t>セッケイ</t>
    </rPh>
    <rPh sb="7" eb="9">
      <t>ソツギョウ</t>
    </rPh>
    <rPh sb="9" eb="11">
      <t>ケンキュウ</t>
    </rPh>
    <phoneticPr fontId="1"/>
  </si>
  <si>
    <t>セミナーⅠ</t>
    <phoneticPr fontId="1"/>
  </si>
  <si>
    <t>セミナーⅡ</t>
    <phoneticPr fontId="1"/>
  </si>
  <si>
    <t>職業指導（工業）</t>
    <rPh sb="0" eb="2">
      <t>ショクギョウ</t>
    </rPh>
    <rPh sb="2" eb="4">
      <t>シドウ</t>
    </rPh>
    <rPh sb="5" eb="7">
      <t>コウギョウ</t>
    </rPh>
    <phoneticPr fontId="1"/>
  </si>
  <si>
    <t>情報科教育法A</t>
    <rPh sb="0" eb="2">
      <t>ジョウホウ</t>
    </rPh>
    <rPh sb="2" eb="3">
      <t>カ</t>
    </rPh>
    <rPh sb="3" eb="6">
      <t>キョウイクホウ</t>
    </rPh>
    <phoneticPr fontId="1"/>
  </si>
  <si>
    <t>情報科教育法B</t>
    <rPh sb="0" eb="2">
      <t>ジョウホウ</t>
    </rPh>
    <rPh sb="2" eb="3">
      <t>カ</t>
    </rPh>
    <rPh sb="3" eb="6">
      <t>キョウイクホウ</t>
    </rPh>
    <phoneticPr fontId="1"/>
  </si>
  <si>
    <t>建築意匠</t>
    <phoneticPr fontId="1"/>
  </si>
  <si>
    <t>（専門性，情報リテラシー）</t>
    <rPh sb="1" eb="4">
      <t>センモンセイ</t>
    </rPh>
    <rPh sb="5" eb="7">
      <t>ジョウホウ</t>
    </rPh>
    <phoneticPr fontId="1"/>
  </si>
  <si>
    <t>健康運動（健）:メイン[2]，サブ[1].</t>
    <rPh sb="5" eb="6">
      <t>ケン</t>
    </rPh>
    <phoneticPr fontId="1"/>
  </si>
  <si>
    <t>総合領域（総，高総，C，琉）:メイン[1]，サブ[2].</t>
    <rPh sb="5" eb="6">
      <t>ソウ</t>
    </rPh>
    <rPh sb="7" eb="8">
      <t>コウ</t>
    </rPh>
    <rPh sb="8" eb="9">
      <t>ソウ</t>
    </rPh>
    <rPh sb="12" eb="13">
      <t>リュウ</t>
    </rPh>
    <phoneticPr fontId="1"/>
  </si>
  <si>
    <t>教養領域（人，社，自）:メイン[2]，サブ[1].</t>
    <rPh sb="5" eb="6">
      <t>ジン</t>
    </rPh>
    <rPh sb="7" eb="8">
      <t>シャ</t>
    </rPh>
    <rPh sb="9" eb="10">
      <t>ジ</t>
    </rPh>
    <phoneticPr fontId="1"/>
  </si>
  <si>
    <r>
      <t>【今学期の目標】</t>
    </r>
    <r>
      <rPr>
        <b/>
        <sz val="9"/>
        <color theme="1"/>
        <rFont val="ＭＳ Ｐゴシック"/>
        <family val="3"/>
        <charset val="128"/>
        <scheme val="minor"/>
      </rPr>
      <t>※受講科目の成績目標，生活態度，資格取得，他</t>
    </r>
    <rPh sb="1" eb="4">
      <t>コンガッキ</t>
    </rPh>
    <rPh sb="5" eb="7">
      <t>モクヒョウ</t>
    </rPh>
    <rPh sb="29" eb="30">
      <t>ホカ</t>
    </rPh>
    <phoneticPr fontId="1"/>
  </si>
  <si>
    <t>教養領域3</t>
    <phoneticPr fontId="1"/>
  </si>
  <si>
    <t>教養領域4</t>
    <phoneticPr fontId="1"/>
  </si>
  <si>
    <t>琉球大学工学部工学科機械工学コース　カリキュラム・マップ＆学習・教育目標との関係表</t>
    <rPh sb="12" eb="14">
      <t>コウガク</t>
    </rPh>
    <rPh sb="38" eb="40">
      <t>カンケイ</t>
    </rPh>
    <rPh sb="40" eb="41">
      <t>ヒョウ</t>
    </rPh>
    <phoneticPr fontId="1"/>
  </si>
  <si>
    <t>琉球大学工学部工学科機械工学コース　学習・教育目標習得レベル等集計表</t>
    <rPh sb="12" eb="14">
      <t>コウガク</t>
    </rPh>
    <rPh sb="18" eb="20">
      <t>ガクシュウ</t>
    </rPh>
    <rPh sb="21" eb="23">
      <t>キョウイク</t>
    </rPh>
    <rPh sb="23" eb="25">
      <t>モクヒョウ</t>
    </rPh>
    <rPh sb="25" eb="27">
      <t>シュウトク</t>
    </rPh>
    <rPh sb="30" eb="31">
      <t>ナド</t>
    </rPh>
    <rPh sb="31" eb="33">
      <t>シュウケイ</t>
    </rPh>
    <rPh sb="33" eb="34">
      <t>ヒョウ</t>
    </rPh>
    <phoneticPr fontId="1"/>
  </si>
  <si>
    <t>↓条件付き書式のひな型あり（条件式のアルファベットの前に＄をつける）</t>
    <phoneticPr fontId="1"/>
  </si>
  <si>
    <t>←入門受講生は「入門」科目に変更する．</t>
    <rPh sb="11" eb="13">
      <t>カモク</t>
    </rPh>
    <rPh sb="14" eb="16">
      <t>ヘンコウ</t>
    </rPh>
    <phoneticPr fontId="1"/>
  </si>
  <si>
    <t>※↑学期別【GPA】の各値は，成績表から転記すること．（1つ前の学期の数式をコピペし，数式を修正してもよい）</t>
    <rPh sb="2" eb="4">
      <t>ガッキ</t>
    </rPh>
    <rPh sb="4" eb="5">
      <t>ベツ</t>
    </rPh>
    <rPh sb="11" eb="12">
      <t>カク</t>
    </rPh>
    <rPh sb="12" eb="13">
      <t>アタイ</t>
    </rPh>
    <rPh sb="15" eb="17">
      <t>セイセキ</t>
    </rPh>
    <rPh sb="17" eb="18">
      <t>ヒョウ</t>
    </rPh>
    <rPh sb="20" eb="22">
      <t>テンキ</t>
    </rPh>
    <rPh sb="30" eb="31">
      <t>マエ</t>
    </rPh>
    <rPh sb="32" eb="34">
      <t>ガッキ</t>
    </rPh>
    <rPh sb="35" eb="37">
      <t>スウシキ</t>
    </rPh>
    <rPh sb="43" eb="45">
      <t>スウシキ</t>
    </rPh>
    <rPh sb="46" eb="48">
      <t>シュウセイ</t>
    </rPh>
    <phoneticPr fontId="1"/>
  </si>
  <si>
    <t>３から11行目は非表示設定にしています．解除したい場合は，3-11を含むように行選択し，行番号を右クリックし，再表示設定してください．逆に非表示設定もできます．</t>
    <rPh sb="5" eb="7">
      <t>ギョウメ</t>
    </rPh>
    <rPh sb="8" eb="9">
      <t>ヒ</t>
    </rPh>
    <rPh sb="9" eb="11">
      <t>ヒョウジ</t>
    </rPh>
    <rPh sb="11" eb="13">
      <t>セッテイ</t>
    </rPh>
    <rPh sb="20" eb="22">
      <t>カイジョ</t>
    </rPh>
    <rPh sb="25" eb="27">
      <t>バアイ</t>
    </rPh>
    <rPh sb="34" eb="35">
      <t>フク</t>
    </rPh>
    <rPh sb="39" eb="40">
      <t>ギョウ</t>
    </rPh>
    <rPh sb="40" eb="42">
      <t>センタク</t>
    </rPh>
    <rPh sb="44" eb="47">
      <t>ギョウバンゴウ</t>
    </rPh>
    <rPh sb="48" eb="49">
      <t>ミギ</t>
    </rPh>
    <rPh sb="55" eb="58">
      <t>サイヒョウジ</t>
    </rPh>
    <rPh sb="58" eb="60">
      <t>セッテイ</t>
    </rPh>
    <rPh sb="67" eb="68">
      <t>ギャク</t>
    </rPh>
    <rPh sb="69" eb="72">
      <t>ヒヒョウジ</t>
    </rPh>
    <rPh sb="72" eb="74">
      <t>セッテイ</t>
    </rPh>
    <phoneticPr fontId="1"/>
  </si>
  <si>
    <t>今学期の成績から
判断される評価：</t>
    <phoneticPr fontId="1"/>
  </si>
  <si>
    <t>※評価の詳細は【別表3】を参照（⇒）．</t>
    <phoneticPr fontId="1"/>
  </si>
  <si>
    <t>&lt;-- 1年前期は記入不要です．</t>
    <rPh sb="5" eb="6">
      <t>ネン</t>
    </rPh>
    <rPh sb="6" eb="7">
      <t>ゼン</t>
    </rPh>
    <rPh sb="7" eb="8">
      <t>キ</t>
    </rPh>
    <rPh sb="9" eb="11">
      <t>キニュウ</t>
    </rPh>
    <rPh sb="11" eb="13">
      <t>フヨウ</t>
    </rPh>
    <phoneticPr fontId="1"/>
  </si>
  <si>
    <t>（共通教育科目は，学習目標1にリンク済）</t>
    <rPh sb="1" eb="3">
      <t>キョウツウ</t>
    </rPh>
    <rPh sb="3" eb="5">
      <t>キョウイク</t>
    </rPh>
    <rPh sb="5" eb="7">
      <t>カモク</t>
    </rPh>
    <phoneticPr fontId="1"/>
  </si>
  <si>
    <t>（融合科目は，学習目標1にリンク済）</t>
    <rPh sb="1" eb="3">
      <t>ユウゴウ</t>
    </rPh>
    <rPh sb="3" eb="5">
      <t>カモク</t>
    </rPh>
    <phoneticPr fontId="1"/>
  </si>
  <si>
    <t>※↓共通教育（教養や外国語等）や工学融合科目等の記載の無い科目名については，各自，教育目標の項目１内の枠内に科目名を入力すること．</t>
    <rPh sb="2" eb="4">
      <t>キョウツウ</t>
    </rPh>
    <rPh sb="4" eb="6">
      <t>キョウイク</t>
    </rPh>
    <rPh sb="7" eb="9">
      <t>キョウヨウ</t>
    </rPh>
    <rPh sb="10" eb="13">
      <t>ガイコクゴ</t>
    </rPh>
    <rPh sb="13" eb="14">
      <t>ナド</t>
    </rPh>
    <rPh sb="16" eb="18">
      <t>コウガク</t>
    </rPh>
    <rPh sb="18" eb="20">
      <t>ユウゴウ</t>
    </rPh>
    <rPh sb="20" eb="22">
      <t>カモク</t>
    </rPh>
    <rPh sb="22" eb="23">
      <t>ナド</t>
    </rPh>
    <rPh sb="24" eb="26">
      <t>キサイ</t>
    </rPh>
    <rPh sb="27" eb="28">
      <t>ナ</t>
    </rPh>
    <rPh sb="29" eb="31">
      <t>カモク</t>
    </rPh>
    <rPh sb="31" eb="32">
      <t>メイ</t>
    </rPh>
    <rPh sb="38" eb="40">
      <t>カクジ</t>
    </rPh>
    <rPh sb="41" eb="43">
      <t>キョウイク</t>
    </rPh>
    <rPh sb="43" eb="45">
      <t>モクヒョウ</t>
    </rPh>
    <rPh sb="46" eb="48">
      <t>コウモク</t>
    </rPh>
    <rPh sb="49" eb="50">
      <t>ナイ</t>
    </rPh>
    <rPh sb="51" eb="53">
      <t>ワクナイ</t>
    </rPh>
    <rPh sb="54" eb="56">
      <t>カモク</t>
    </rPh>
    <rPh sb="56" eb="57">
      <t>メイ</t>
    </rPh>
    <rPh sb="58" eb="60">
      <t>ニュウリョク</t>
    </rPh>
    <phoneticPr fontId="1"/>
  </si>
  <si>
    <t>（共通教育科目は，科目チェックよりリンク）</t>
    <rPh sb="1" eb="3">
      <t>キョウツウ</t>
    </rPh>
    <rPh sb="3" eb="5">
      <t>キョウイク</t>
    </rPh>
    <rPh sb="5" eb="7">
      <t>カモク</t>
    </rPh>
    <rPh sb="9" eb="11">
      <t>カモク</t>
    </rPh>
    <phoneticPr fontId="1"/>
  </si>
  <si>
    <t>（外国語科目は，科目チェックよりリンク）</t>
    <rPh sb="1" eb="4">
      <t>ガイコクゴ</t>
    </rPh>
    <rPh sb="4" eb="6">
      <t>カモク</t>
    </rPh>
    <rPh sb="8" eb="10">
      <t>カモク</t>
    </rPh>
    <phoneticPr fontId="1"/>
  </si>
  <si>
    <t>（融合科目は，科目チェックよりリンク）</t>
    <rPh sb="1" eb="3">
      <t>ユウゴウ</t>
    </rPh>
    <rPh sb="3" eb="5">
      <t>カモク</t>
    </rPh>
    <rPh sb="7" eb="9">
      <t>カモク</t>
    </rPh>
    <phoneticPr fontId="1"/>
  </si>
  <si>
    <t>GPA＝（単位数合計／GPT合計)：</t>
  </si>
  <si>
    <t>単位合計</t>
    <rPh sb="0" eb="2">
      <t>タンイ</t>
    </rPh>
    <rPh sb="2" eb="4">
      <t>ゴウケイ</t>
    </rPh>
    <phoneticPr fontId="1"/>
  </si>
  <si>
    <t>GPT合計</t>
    <rPh sb="3" eb="5">
      <t>ゴウケイ</t>
    </rPh>
    <phoneticPr fontId="1"/>
  </si>
  <si>
    <t>※↑通算GPAは「1年_前期」～「最終年_後期」の間に配置すると，自動的に集計される．</t>
    <rPh sb="2" eb="4">
      <t>ツウサン</t>
    </rPh>
    <phoneticPr fontId="1"/>
  </si>
  <si>
    <t>レベル3：
かなり能力が身についた．</t>
  </si>
  <si>
    <t>(b) あなたの身についた能力レベル（3段階 自己評価）【科目の目標に対して身についた能力レベル】</t>
  </si>
  <si>
    <t>レベル2：
能力が身についた．</t>
    <rPh sb="9" eb="10">
      <t>ミ</t>
    </rPh>
    <phoneticPr fontId="2"/>
  </si>
  <si>
    <t>レベル1：
能力が身につかなかった．</t>
  </si>
  <si>
    <t>当該科目の用語やキーワードが認識でき，説明できる．</t>
    <rPh sb="5" eb="7">
      <t>ヨウゴ</t>
    </rPh>
    <rPh sb="14" eb="16">
      <t>ニンシキ</t>
    </rPh>
    <rPh sb="19" eb="21">
      <t>セツメイ</t>
    </rPh>
    <phoneticPr fontId="2"/>
  </si>
  <si>
    <t>教科書の演習問題を解くことができる．</t>
    <rPh sb="0" eb="3">
      <t>キョウカショ</t>
    </rPh>
    <rPh sb="4" eb="6">
      <t>エンシュウ</t>
    </rPh>
    <rPh sb="6" eb="8">
      <t>モンダイ</t>
    </rPh>
    <rPh sb="9" eb="10">
      <t>ト</t>
    </rPh>
    <phoneticPr fontId="2"/>
  </si>
  <si>
    <t>当該科目の用語やキーワードが認識できる．</t>
    <phoneticPr fontId="2"/>
  </si>
  <si>
    <t>当該科目の用語やキーワードが認識できない．
講義内容が理解できなかった．</t>
    <phoneticPr fontId="2"/>
  </si>
  <si>
    <t>教科書の例題を解くことができない．</t>
    <rPh sb="0" eb="3">
      <t>キョウカショ</t>
    </rPh>
    <rPh sb="4" eb="6">
      <t>レイダイ</t>
    </rPh>
    <rPh sb="7" eb="8">
      <t>ト</t>
    </rPh>
    <phoneticPr fontId="2"/>
  </si>
  <si>
    <t>予習や復習を行った．</t>
    <rPh sb="0" eb="2">
      <t>ヨシュウ</t>
    </rPh>
    <rPh sb="3" eb="5">
      <t>フクシュウ</t>
    </rPh>
    <rPh sb="6" eb="7">
      <t>オコナ</t>
    </rPh>
    <phoneticPr fontId="2"/>
  </si>
  <si>
    <t>予習や復習を，ある程度行った．</t>
    <rPh sb="0" eb="2">
      <t>ヨシュウ</t>
    </rPh>
    <rPh sb="3" eb="5">
      <t>フクシュウ</t>
    </rPh>
    <rPh sb="9" eb="11">
      <t>テイド</t>
    </rPh>
    <rPh sb="11" eb="12">
      <t>オコナ</t>
    </rPh>
    <phoneticPr fontId="2"/>
  </si>
  <si>
    <t>予習や復習は不十分であった．</t>
    <rPh sb="0" eb="2">
      <t>ヨシュウ</t>
    </rPh>
    <rPh sb="3" eb="5">
      <t>フクシュウ</t>
    </rPh>
    <rPh sb="6" eb="9">
      <t>フジュウブン</t>
    </rPh>
    <phoneticPr fontId="2"/>
  </si>
  <si>
    <t>質問があるが質問しないことがあった．もしくは質問できなかった．</t>
    <rPh sb="6" eb="8">
      <t>シツモン</t>
    </rPh>
    <rPh sb="22" eb="24">
      <t>シツモン</t>
    </rPh>
    <phoneticPr fontId="2"/>
  </si>
  <si>
    <t>質問があるが質問しなかった，もしくは質問したくなかった．</t>
    <rPh sb="6" eb="8">
      <t>シツモン</t>
    </rPh>
    <rPh sb="18" eb="20">
      <t>シツモン</t>
    </rPh>
    <phoneticPr fontId="2"/>
  </si>
  <si>
    <t>遅刻は無い．</t>
    <rPh sb="0" eb="2">
      <t>チコク</t>
    </rPh>
    <rPh sb="3" eb="4">
      <t>ナ</t>
    </rPh>
    <phoneticPr fontId="2"/>
  </si>
  <si>
    <t>遅刻がある（1～5回）．</t>
    <rPh sb="0" eb="2">
      <t>チコク</t>
    </rPh>
    <rPh sb="9" eb="10">
      <t>カイ</t>
    </rPh>
    <phoneticPr fontId="2"/>
  </si>
  <si>
    <t>遅刻が多い（6回以上）．</t>
    <rPh sb="0" eb="2">
      <t>チコク</t>
    </rPh>
    <rPh sb="3" eb="4">
      <t>オオ</t>
    </rPh>
    <rPh sb="7" eb="8">
      <t>カイ</t>
    </rPh>
    <rPh sb="8" eb="10">
      <t>イジョウ</t>
    </rPh>
    <phoneticPr fontId="2"/>
  </si>
  <si>
    <t>病欠等以外の欠席が無い．</t>
    <rPh sb="0" eb="3">
      <t>ビョウケツナド</t>
    </rPh>
    <rPh sb="3" eb="5">
      <t>イガイ</t>
    </rPh>
    <rPh sb="6" eb="8">
      <t>ケッセキ</t>
    </rPh>
    <rPh sb="9" eb="10">
      <t>ナ</t>
    </rPh>
    <phoneticPr fontId="2"/>
  </si>
  <si>
    <t>病欠等以外の欠席がある（1～2回）．</t>
    <rPh sb="0" eb="2">
      <t>ビョウケツ</t>
    </rPh>
    <rPh sb="2" eb="3">
      <t>ナド</t>
    </rPh>
    <rPh sb="3" eb="5">
      <t>イガイ</t>
    </rPh>
    <rPh sb="6" eb="8">
      <t>ケッセキ</t>
    </rPh>
    <rPh sb="15" eb="16">
      <t>カイ</t>
    </rPh>
    <phoneticPr fontId="2"/>
  </si>
  <si>
    <t>病欠等以外の欠席が多い（3回以上）．</t>
    <rPh sb="0" eb="3">
      <t>ビョウケツナド</t>
    </rPh>
    <rPh sb="3" eb="5">
      <t>イガイ</t>
    </rPh>
    <rPh sb="6" eb="8">
      <t>ケッセキ</t>
    </rPh>
    <rPh sb="9" eb="10">
      <t>オオ</t>
    </rPh>
    <rPh sb="13" eb="14">
      <t>カイ</t>
    </rPh>
    <rPh sb="14" eb="16">
      <t>イジョウ</t>
    </rPh>
    <phoneticPr fontId="2"/>
  </si>
  <si>
    <t>レベル3：
かなり積極的に取組んだ．</t>
  </si>
  <si>
    <t>質問がある場合，担当教員や友人に質問した．</t>
  </si>
  <si>
    <t>レベル2：
積極的に取組んだ．</t>
    <phoneticPr fontId="1"/>
  </si>
  <si>
    <t>レベル1：
積極的に取組まなかった．</t>
    <phoneticPr fontId="1"/>
  </si>
  <si>
    <t>レベル3：
たいへん成長しました．</t>
    <rPh sb="10" eb="12">
      <t>セイチョウ</t>
    </rPh>
    <phoneticPr fontId="2"/>
  </si>
  <si>
    <t>レベル2：
成長しました．</t>
    <rPh sb="6" eb="8">
      <t>セイチョウ</t>
    </rPh>
    <phoneticPr fontId="2"/>
  </si>
  <si>
    <t>学習・教育目標の習得レベルが高い．</t>
    <rPh sb="14" eb="15">
      <t>タカ</t>
    </rPh>
    <phoneticPr fontId="2"/>
  </si>
  <si>
    <t>学習・教育目標の習得レベルが，概ね良好である．</t>
    <rPh sb="15" eb="16">
      <t>オオム</t>
    </rPh>
    <phoneticPr fontId="2"/>
  </si>
  <si>
    <t>学習・教育目標の習得レベルが低い．</t>
  </si>
  <si>
    <t>講義に取組む姿勢が積極的である．</t>
  </si>
  <si>
    <t>講義に積極的に取組む姿勢がみられる．</t>
  </si>
  <si>
    <t>講義に積極的に取組む姿勢がみられない．</t>
  </si>
  <si>
    <r>
      <t xml:space="preserve">(c) あなたの講義への取組みレベル（3段階 自己評価）【予習や復習など，積極的に取組んだレベル】
</t>
    </r>
    <r>
      <rPr>
        <sz val="10"/>
        <color theme="1"/>
        <rFont val="ＭＳ Ｐゴシック"/>
        <family val="3"/>
        <charset val="128"/>
        <scheme val="minor"/>
      </rPr>
      <t>（最も該当項目の多いレベルを選択する）</t>
    </r>
    <phoneticPr fontId="1"/>
  </si>
  <si>
    <r>
      <t xml:space="preserve">【別表3】今期の成績やアクティビティから判断される評価
</t>
    </r>
    <r>
      <rPr>
        <sz val="10"/>
        <color theme="1"/>
        <rFont val="ＭＳ Ｐゴシック"/>
        <family val="3"/>
        <charset val="128"/>
        <scheme val="minor"/>
      </rPr>
      <t>（最も該当項目の多いレベルを選択する）</t>
    </r>
    <phoneticPr fontId="1"/>
  </si>
  <si>
    <t>レベル1：
がんばりましょう．</t>
    <phoneticPr fontId="1"/>
  </si>
  <si>
    <t>→</t>
    <phoneticPr fontId="1"/>
  </si>
  <si>
    <t>注意）</t>
    <rPh sb="0" eb="2">
      <t>チュウイ</t>
    </rPh>
    <phoneticPr fontId="1"/>
  </si>
  <si>
    <t>読替が必要な科目のみ（機械コースの専門科目に該当するもの）を列挙する．</t>
    <rPh sb="0" eb="2">
      <t>ヨミカエ</t>
    </rPh>
    <rPh sb="3" eb="5">
      <t>ヒツヨウ</t>
    </rPh>
    <rPh sb="6" eb="8">
      <t>カモク</t>
    </rPh>
    <rPh sb="22" eb="24">
      <t>ガイトウ</t>
    </rPh>
    <rPh sb="30" eb="32">
      <t>レッキョ</t>
    </rPh>
    <phoneticPr fontId="1"/>
  </si>
  <si>
    <t>読替された科目について，上側へ反映する．</t>
    <rPh sb="0" eb="2">
      <t>ヨミカエ</t>
    </rPh>
    <rPh sb="5" eb="7">
      <t>カモク</t>
    </rPh>
    <rPh sb="12" eb="14">
      <t>ウエガワ</t>
    </rPh>
    <rPh sb="15" eb="17">
      <t>ハンエイ</t>
    </rPh>
    <phoneticPr fontId="1"/>
  </si>
  <si>
    <t>【読替を必要とする科目】</t>
    <rPh sb="1" eb="3">
      <t>ヨミカエ</t>
    </rPh>
    <rPh sb="4" eb="6">
      <t>ヒツヨウ</t>
    </rPh>
    <rPh sb="9" eb="11">
      <t>カモク</t>
    </rPh>
    <phoneticPr fontId="1"/>
  </si>
  <si>
    <t>【読替後の科目】</t>
    <rPh sb="1" eb="3">
      <t>ヨミカエ</t>
    </rPh>
    <rPh sb="3" eb="4">
      <t>ゴ</t>
    </rPh>
    <rPh sb="5" eb="7">
      <t>カモク</t>
    </rPh>
    <phoneticPr fontId="1"/>
  </si>
  <si>
    <t>指導教員と相談のもと，読替後の科目を上の科目欄からコピペして作成する．</t>
    <rPh sb="0" eb="2">
      <t>シドウ</t>
    </rPh>
    <rPh sb="2" eb="4">
      <t>キョウイン</t>
    </rPh>
    <rPh sb="5" eb="7">
      <t>ソウダン</t>
    </rPh>
    <rPh sb="11" eb="13">
      <t>ヨミカエ</t>
    </rPh>
    <rPh sb="13" eb="14">
      <t>ゴ</t>
    </rPh>
    <rPh sb="15" eb="17">
      <t>カモク</t>
    </rPh>
    <rPh sb="18" eb="19">
      <t>ウエ</t>
    </rPh>
    <rPh sb="20" eb="22">
      <t>カモク</t>
    </rPh>
    <rPh sb="22" eb="23">
      <t>ラン</t>
    </rPh>
    <rPh sb="30" eb="32">
      <t>サクセイ</t>
    </rPh>
    <phoneticPr fontId="1"/>
  </si>
  <si>
    <t>他コース選択科目として認めるなど，多くのものを読み替える．</t>
    <rPh sb="0" eb="1">
      <t>タ</t>
    </rPh>
    <rPh sb="4" eb="6">
      <t>センタク</t>
    </rPh>
    <rPh sb="6" eb="8">
      <t>カモク</t>
    </rPh>
    <rPh sb="11" eb="12">
      <t>ミト</t>
    </rPh>
    <rPh sb="17" eb="18">
      <t>オオ</t>
    </rPh>
    <rPh sb="23" eb="24">
      <t>ヨ</t>
    </rPh>
    <rPh sb="25" eb="26">
      <t>カ</t>
    </rPh>
    <phoneticPr fontId="1"/>
  </si>
  <si>
    <t>表が足りない場合は，下へ増やしていくこと．</t>
    <rPh sb="0" eb="1">
      <t>ヒョウ</t>
    </rPh>
    <rPh sb="2" eb="3">
      <t>タ</t>
    </rPh>
    <rPh sb="6" eb="8">
      <t>バアイ</t>
    </rPh>
    <rPh sb="10" eb="11">
      <t>シタ</t>
    </rPh>
    <rPh sb="12" eb="13">
      <t>フ</t>
    </rPh>
    <phoneticPr fontId="1"/>
  </si>
  <si>
    <t>読替表（コース変更または再入学，転学科，転学部等）</t>
    <rPh sb="0" eb="2">
      <t>ヨミカエ</t>
    </rPh>
    <rPh sb="2" eb="3">
      <t>ヒョウ</t>
    </rPh>
    <phoneticPr fontId="1"/>
  </si>
  <si>
    <t>情01</t>
    <rPh sb="0" eb="1">
      <t>ジョウ</t>
    </rPh>
    <phoneticPr fontId="1"/>
  </si>
  <si>
    <t>情報科学演習</t>
    <rPh sb="0" eb="2">
      <t>ジョウホウ</t>
    </rPh>
    <rPh sb="2" eb="4">
      <t>カガク</t>
    </rPh>
    <rPh sb="4" eb="6">
      <t>エンシュウ</t>
    </rPh>
    <phoneticPr fontId="1"/>
  </si>
  <si>
    <r>
      <t>コース変更，再入学，転学部等学生の【今学期の履修状況】入力について
・</t>
    </r>
    <r>
      <rPr>
        <u/>
        <sz val="8"/>
        <color theme="1"/>
        <rFont val="ＭＳ Ｐゴシック"/>
        <family val="3"/>
        <charset val="128"/>
        <scheme val="minor"/>
      </rPr>
      <t>読替した科目は機械コースの科目の科目番号を入力して埋める．</t>
    </r>
    <r>
      <rPr>
        <sz val="8"/>
        <color theme="1"/>
        <rFont val="ＭＳ Ｐゴシック"/>
        <family val="3"/>
        <charset val="128"/>
        <scheme val="minor"/>
      </rPr>
      <t>単位数が異なる場合は実際に修得した単位に変更する．能力レベルは「-」とする．
・読替できないものは，科目番号から成績まですべてを手入力し，学習・教育目標（メイン・サブ）および能力レベルは「-」とする．</t>
    </r>
    <rPh sb="3" eb="5">
      <t>ヘンコウ</t>
    </rPh>
    <rPh sb="6" eb="9">
      <t>サイニュウガク</t>
    </rPh>
    <rPh sb="10" eb="11">
      <t>テン</t>
    </rPh>
    <rPh sb="12" eb="13">
      <t>ブ</t>
    </rPh>
    <rPh sb="13" eb="14">
      <t>トウ</t>
    </rPh>
    <rPh sb="14" eb="16">
      <t>ガクセイ</t>
    </rPh>
    <rPh sb="27" eb="29">
      <t>ニュウリョク</t>
    </rPh>
    <rPh sb="35" eb="37">
      <t>ヨミカエ</t>
    </rPh>
    <rPh sb="39" eb="41">
      <t>カモク</t>
    </rPh>
    <rPh sb="42" eb="44">
      <t>キカイ</t>
    </rPh>
    <rPh sb="48" eb="50">
      <t>カモク</t>
    </rPh>
    <rPh sb="51" eb="53">
      <t>カモク</t>
    </rPh>
    <rPh sb="53" eb="55">
      <t>バンゴウ</t>
    </rPh>
    <rPh sb="56" eb="58">
      <t>ニュウリョク</t>
    </rPh>
    <rPh sb="60" eb="61">
      <t>ウ</t>
    </rPh>
    <rPh sb="64" eb="66">
      <t>タンイ</t>
    </rPh>
    <rPh sb="66" eb="67">
      <t>スウ</t>
    </rPh>
    <rPh sb="68" eb="69">
      <t>コト</t>
    </rPh>
    <rPh sb="71" eb="73">
      <t>バアイ</t>
    </rPh>
    <rPh sb="74" eb="76">
      <t>ジッサイ</t>
    </rPh>
    <rPh sb="77" eb="79">
      <t>シュウトク</t>
    </rPh>
    <rPh sb="81" eb="83">
      <t>タンイ</t>
    </rPh>
    <rPh sb="84" eb="86">
      <t>ヘンコウ</t>
    </rPh>
    <rPh sb="89" eb="91">
      <t>ノウリョク</t>
    </rPh>
    <rPh sb="104" eb="106">
      <t>ヨミカエ</t>
    </rPh>
    <rPh sb="114" eb="116">
      <t>カモク</t>
    </rPh>
    <rPh sb="116" eb="118">
      <t>バンゴウ</t>
    </rPh>
    <rPh sb="120" eb="122">
      <t>セイセキ</t>
    </rPh>
    <rPh sb="128" eb="129">
      <t>テ</t>
    </rPh>
    <rPh sb="129" eb="131">
      <t>ニュウリョク</t>
    </rPh>
    <rPh sb="133" eb="135">
      <t>ガクシュウ</t>
    </rPh>
    <rPh sb="136" eb="138">
      <t>キョウイク</t>
    </rPh>
    <rPh sb="138" eb="140">
      <t>モクヒョウ</t>
    </rPh>
    <phoneticPr fontId="1"/>
  </si>
  <si>
    <t>備考</t>
    <rPh sb="0" eb="2">
      <t>ビコウ</t>
    </rPh>
    <phoneticPr fontId="1"/>
  </si>
  <si>
    <t>※基礎数学Ⅰ，Ⅱは卒業要件に含まれない．</t>
    <rPh sb="1" eb="3">
      <t>キソ</t>
    </rPh>
    <rPh sb="3" eb="5">
      <t>スウガク</t>
    </rPh>
    <rPh sb="9" eb="11">
      <t>ソツギョウ</t>
    </rPh>
    <rPh sb="11" eb="13">
      <t>ヨウケン</t>
    </rPh>
    <rPh sb="14" eb="15">
      <t>フク</t>
    </rPh>
    <phoneticPr fontId="1"/>
  </si>
  <si>
    <t>教職</t>
  </si>
  <si>
    <t>※教職免許の修得希望者は「（社）憲法概論」の修得が必要です．</t>
    <rPh sb="1" eb="3">
      <t>キョウショク</t>
    </rPh>
    <rPh sb="3" eb="5">
      <t>メンキョ</t>
    </rPh>
    <rPh sb="6" eb="8">
      <t>シュウトク</t>
    </rPh>
    <rPh sb="8" eb="10">
      <t>キボウ</t>
    </rPh>
    <rPh sb="10" eb="11">
      <t>シャ</t>
    </rPh>
    <rPh sb="14" eb="15">
      <t>シャ</t>
    </rPh>
    <rPh sb="16" eb="18">
      <t>ケンポウ</t>
    </rPh>
    <rPh sb="18" eb="20">
      <t>ガイロン</t>
    </rPh>
    <rPh sb="22" eb="24">
      <t>シュウトク</t>
    </rPh>
    <rPh sb="25" eb="27">
      <t>ヒツヨウ</t>
    </rPh>
    <phoneticPr fontId="1"/>
  </si>
  <si>
    <t>※教職免許の修得希望者は必修欄「教職」の修得が必要です．</t>
    <rPh sb="1" eb="3">
      <t>キョウショク</t>
    </rPh>
    <rPh sb="3" eb="5">
      <t>メンキョ</t>
    </rPh>
    <rPh sb="6" eb="8">
      <t>シュウトク</t>
    </rPh>
    <rPh sb="8" eb="10">
      <t>キボウ</t>
    </rPh>
    <rPh sb="10" eb="11">
      <t>シャ</t>
    </rPh>
    <rPh sb="12" eb="14">
      <t>ヒッシュウ</t>
    </rPh>
    <rPh sb="14" eb="15">
      <t>ラン</t>
    </rPh>
    <rPh sb="16" eb="18">
      <t>キョウショク</t>
    </rPh>
    <rPh sb="20" eb="22">
      <t>シュウトク</t>
    </rPh>
    <rPh sb="23" eb="25">
      <t>ヒツヨウ</t>
    </rPh>
    <phoneticPr fontId="1"/>
  </si>
  <si>
    <t>※　在籍個数が4年以上になる場合は，4年_後期(1), 同(2), 同(3)と列を増やして調整すること．</t>
    <rPh sb="2" eb="4">
      <t>ザイセキ</t>
    </rPh>
    <rPh sb="4" eb="6">
      <t>コスウ</t>
    </rPh>
    <rPh sb="8" eb="9">
      <t>ネン</t>
    </rPh>
    <rPh sb="9" eb="11">
      <t>イジョウ</t>
    </rPh>
    <rPh sb="14" eb="16">
      <t>バアイ</t>
    </rPh>
    <rPh sb="19" eb="20">
      <t>ネン</t>
    </rPh>
    <rPh sb="21" eb="23">
      <t>コウキ</t>
    </rPh>
    <rPh sb="28" eb="29">
      <t>ドウ</t>
    </rPh>
    <rPh sb="34" eb="35">
      <t>ドウ</t>
    </rPh>
    <rPh sb="39" eb="40">
      <t>レツ</t>
    </rPh>
    <rPh sb="41" eb="42">
      <t>フ</t>
    </rPh>
    <rPh sb="45" eb="47">
      <t>チョウセイ</t>
    </rPh>
    <phoneticPr fontId="1"/>
  </si>
  <si>
    <t>※　5年以上在籍する場合は，学期GPAの入力該当の3行をコピーして，行追加すること．</t>
    <rPh sb="3" eb="6">
      <t>ネンイジョウ</t>
    </rPh>
    <rPh sb="6" eb="8">
      <t>ザイセキ</t>
    </rPh>
    <rPh sb="10" eb="12">
      <t>バアイ</t>
    </rPh>
    <rPh sb="14" eb="16">
      <t>ガッキ</t>
    </rPh>
    <rPh sb="20" eb="22">
      <t>ニュウリョク</t>
    </rPh>
    <rPh sb="22" eb="24">
      <t>ガイトウ</t>
    </rPh>
    <rPh sb="26" eb="27">
      <t>ギョウ</t>
    </rPh>
    <rPh sb="34" eb="35">
      <t>ギョウ</t>
    </rPh>
    <rPh sb="35" eb="37">
      <t>ツイカ</t>
    </rPh>
    <phoneticPr fontId="1"/>
  </si>
  <si>
    <t>工業力学</t>
    <phoneticPr fontId="1"/>
  </si>
  <si>
    <t>材料加工学実習</t>
    <phoneticPr fontId="1"/>
  </si>
  <si>
    <t>材料力学Ⅱ</t>
    <phoneticPr fontId="1"/>
  </si>
  <si>
    <t>材料加工学Ⅰ</t>
    <phoneticPr fontId="1"/>
  </si>
  <si>
    <t>機械材料Ⅰ</t>
    <phoneticPr fontId="1"/>
  </si>
  <si>
    <t>材料加工学Ⅱ</t>
    <phoneticPr fontId="1"/>
  </si>
  <si>
    <t>機械材料Ⅱ</t>
    <phoneticPr fontId="1"/>
  </si>
  <si>
    <t>流体力学Ⅰ</t>
    <phoneticPr fontId="1"/>
  </si>
  <si>
    <t>流体力学Ⅱ</t>
    <phoneticPr fontId="1"/>
  </si>
  <si>
    <t>熱力学Ⅰ</t>
    <phoneticPr fontId="1"/>
  </si>
  <si>
    <t>熱力学Ⅱ</t>
    <phoneticPr fontId="1"/>
  </si>
  <si>
    <t>計測工学</t>
    <phoneticPr fontId="1"/>
  </si>
  <si>
    <t>基礎制御工学Ⅰ</t>
    <phoneticPr fontId="1"/>
  </si>
  <si>
    <t>機械工学実験Ⅰ</t>
    <phoneticPr fontId="1"/>
  </si>
  <si>
    <t>機械工学実験Ⅱ</t>
    <phoneticPr fontId="1"/>
  </si>
  <si>
    <t>機械設計製図Ⅰ</t>
    <phoneticPr fontId="1"/>
  </si>
  <si>
    <t>機械設計製図Ⅱ</t>
    <phoneticPr fontId="1"/>
  </si>
  <si>
    <t>機器設計基礎学</t>
    <phoneticPr fontId="1"/>
  </si>
  <si>
    <t>弾性力学</t>
    <phoneticPr fontId="1"/>
  </si>
  <si>
    <t>溶接工学</t>
    <phoneticPr fontId="1"/>
  </si>
  <si>
    <t>流体機械学</t>
    <phoneticPr fontId="1"/>
  </si>
  <si>
    <t>粘性流体力学</t>
    <phoneticPr fontId="1"/>
  </si>
  <si>
    <t>伝熱工学</t>
    <phoneticPr fontId="1"/>
  </si>
  <si>
    <t>機械力学</t>
    <phoneticPr fontId="1"/>
  </si>
  <si>
    <t>基礎制御工学Ⅱ</t>
    <phoneticPr fontId="1"/>
  </si>
  <si>
    <t>現代制御理論</t>
    <phoneticPr fontId="1"/>
  </si>
  <si>
    <t>基礎メカトロニクス</t>
    <phoneticPr fontId="1"/>
  </si>
  <si>
    <t>機器構造学</t>
    <phoneticPr fontId="1"/>
  </si>
  <si>
    <t>高分子合成論</t>
    <phoneticPr fontId="1"/>
  </si>
  <si>
    <t>高速空気力学</t>
    <phoneticPr fontId="1"/>
  </si>
  <si>
    <t>航空工学</t>
    <phoneticPr fontId="1"/>
  </si>
  <si>
    <t>信号処理工学</t>
    <phoneticPr fontId="1"/>
  </si>
  <si>
    <t>機械工学特別講義Ⅴ</t>
    <rPh sb="0" eb="2">
      <t>キカイ</t>
    </rPh>
    <rPh sb="2" eb="4">
      <t>コウガク</t>
    </rPh>
    <rPh sb="4" eb="6">
      <t>トクベツ</t>
    </rPh>
    <rPh sb="6" eb="8">
      <t>コウギ</t>
    </rPh>
    <phoneticPr fontId="1"/>
  </si>
  <si>
    <t>機械工学特別講義Ⅶ</t>
    <phoneticPr fontId="1"/>
  </si>
  <si>
    <t>機械工学特別講義Ⅷ</t>
    <phoneticPr fontId="1"/>
  </si>
  <si>
    <t>機械101</t>
    <phoneticPr fontId="1"/>
  </si>
  <si>
    <t>工学融合科目(導入科目)</t>
    <rPh sb="0" eb="2">
      <t>コウガク</t>
    </rPh>
    <rPh sb="2" eb="4">
      <t>ユウゴウ</t>
    </rPh>
    <rPh sb="4" eb="6">
      <t>カモク</t>
    </rPh>
    <rPh sb="7" eb="9">
      <t>ドウニュウ</t>
    </rPh>
    <rPh sb="9" eb="11">
      <t>カモク</t>
    </rPh>
    <phoneticPr fontId="1"/>
  </si>
  <si>
    <t>工学融合科目（選択科目）</t>
    <rPh sb="7" eb="9">
      <t>センタク</t>
    </rPh>
    <rPh sb="9" eb="11">
      <t>カモク</t>
    </rPh>
    <phoneticPr fontId="1"/>
  </si>
  <si>
    <t>【専門教育（コース専門科目）】</t>
    <rPh sb="1" eb="3">
      <t>センモン</t>
    </rPh>
    <rPh sb="3" eb="5">
      <t>キョウイク</t>
    </rPh>
    <rPh sb="9" eb="11">
      <t>センモン</t>
    </rPh>
    <rPh sb="11" eb="13">
      <t>カモク</t>
    </rPh>
    <phoneticPr fontId="1"/>
  </si>
  <si>
    <t>【専門教育（工学共通科目）】</t>
    <rPh sb="1" eb="3">
      <t>センモン</t>
    </rPh>
    <rPh sb="3" eb="5">
      <t>キョウイク</t>
    </rPh>
    <rPh sb="6" eb="8">
      <t>コウガク</t>
    </rPh>
    <rPh sb="8" eb="10">
      <t>キョウツウ</t>
    </rPh>
    <rPh sb="10" eb="12">
      <t>カモク</t>
    </rPh>
    <phoneticPr fontId="1"/>
  </si>
  <si>
    <t>GE*</t>
  </si>
  <si>
    <t>※GEコース学生は必修欄「GE(*)」も修得が必要です．</t>
    <rPh sb="6" eb="8">
      <t>ガクセイ</t>
    </rPh>
    <rPh sb="9" eb="11">
      <t>ヒッシュウ</t>
    </rPh>
    <rPh sb="11" eb="12">
      <t>ラン</t>
    </rPh>
    <rPh sb="20" eb="22">
      <t>シュウトク</t>
    </rPh>
    <rPh sb="23" eb="25">
      <t>ヒツヨウ</t>
    </rPh>
    <phoneticPr fontId="1"/>
  </si>
  <si>
    <t>　ただし，「GE*」はインターンシップ系科目を表し，その中の１つを取れば良い．</t>
    <rPh sb="23" eb="24">
      <t>アラワ</t>
    </rPh>
    <rPh sb="33" eb="34">
      <t>ト</t>
    </rPh>
    <phoneticPr fontId="1"/>
  </si>
  <si>
    <t>※専門基礎科目で11単位より超過した単位を，２単位まで共通教育の人分，社会，総合，キャリア，琉大特色・地域創生科目に読替ことができる．</t>
    <rPh sb="1" eb="3">
      <t>センモン</t>
    </rPh>
    <rPh sb="3" eb="5">
      <t>キソ</t>
    </rPh>
    <rPh sb="5" eb="7">
      <t>カモク</t>
    </rPh>
    <rPh sb="10" eb="12">
      <t>タンイ</t>
    </rPh>
    <rPh sb="14" eb="16">
      <t>チョウカ</t>
    </rPh>
    <rPh sb="18" eb="20">
      <t>タンイ</t>
    </rPh>
    <rPh sb="23" eb="25">
      <t>タンイ</t>
    </rPh>
    <rPh sb="27" eb="29">
      <t>キョウツウ</t>
    </rPh>
    <rPh sb="29" eb="31">
      <t>キョウイク</t>
    </rPh>
    <rPh sb="32" eb="34">
      <t>ニンブン</t>
    </rPh>
    <rPh sb="35" eb="37">
      <t>シャカイ</t>
    </rPh>
    <rPh sb="38" eb="40">
      <t>ソウゴウ</t>
    </rPh>
    <rPh sb="46" eb="48">
      <t>リュウダイ</t>
    </rPh>
    <rPh sb="48" eb="50">
      <t>トクショク</t>
    </rPh>
    <rPh sb="51" eb="53">
      <t>チイキ</t>
    </rPh>
    <rPh sb="53" eb="55">
      <t>ソウセイ</t>
    </rPh>
    <rPh sb="55" eb="57">
      <t>カモク</t>
    </rPh>
    <rPh sb="58" eb="60">
      <t>ヨミカエ</t>
    </rPh>
    <phoneticPr fontId="1"/>
  </si>
  <si>
    <t>※同一コースで4単位（導入科目2単位以上）が必要</t>
    <rPh sb="1" eb="2">
      <t>ドウ</t>
    </rPh>
    <rPh sb="2" eb="3">
      <t>１</t>
    </rPh>
    <rPh sb="8" eb="10">
      <t>タンイ</t>
    </rPh>
    <rPh sb="13" eb="15">
      <t>カモク</t>
    </rPh>
    <rPh sb="16" eb="18">
      <t>タンイ</t>
    </rPh>
    <rPh sb="18" eb="20">
      <t>イジョウ</t>
    </rPh>
    <rPh sb="22" eb="24">
      <t>ヒツヨウ</t>
    </rPh>
    <phoneticPr fontId="1"/>
  </si>
  <si>
    <r>
      <t>=単位数×</t>
    </r>
    <r>
      <rPr>
        <sz val="7"/>
        <color theme="1"/>
        <rFont val="ＭＳ Ｐゴシック"/>
        <family val="3"/>
        <charset val="128"/>
        <scheme val="minor"/>
      </rPr>
      <t xml:space="preserve">
</t>
    </r>
    <r>
      <rPr>
        <sz val="6"/>
        <color theme="1"/>
        <rFont val="ＭＳ Ｐゴシック"/>
        <family val="3"/>
        <charset val="128"/>
        <scheme val="minor"/>
      </rPr>
      <t>成績別GP</t>
    </r>
    <rPh sb="3" eb="4">
      <t>スウ</t>
    </rPh>
    <phoneticPr fontId="1"/>
  </si>
  <si>
    <t>学習・教育目標No.
（メイン）</t>
    <rPh sb="0" eb="2">
      <t>ガクシュウ</t>
    </rPh>
    <rPh sb="3" eb="5">
      <t>キョウイク</t>
    </rPh>
    <rPh sb="5" eb="7">
      <t>モクヒョウ</t>
    </rPh>
    <phoneticPr fontId="1"/>
  </si>
  <si>
    <t>学習・教育目標
No.
（サブ）</t>
    <rPh sb="0" eb="2">
      <t>ガクシュウ</t>
    </rPh>
    <rPh sb="3" eb="5">
      <t>キョウイク</t>
    </rPh>
    <rPh sb="5" eb="7">
      <t>モクヒョウ</t>
    </rPh>
    <phoneticPr fontId="1"/>
  </si>
  <si>
    <r>
      <t>あなたの
身についた
能力レベル</t>
    </r>
    <r>
      <rPr>
        <sz val="8"/>
        <color theme="1"/>
        <rFont val="ＭＳ Ｐゴシック"/>
        <family val="3"/>
        <charset val="128"/>
        <scheme val="minor"/>
      </rPr>
      <t xml:space="preserve">
</t>
    </r>
    <r>
      <rPr>
        <sz val="6"/>
        <color theme="1"/>
        <rFont val="ＭＳ Ｐゴシック"/>
        <family val="3"/>
        <charset val="128"/>
        <scheme val="minor"/>
      </rPr>
      <t>（自己評価）</t>
    </r>
    <phoneticPr fontId="1"/>
  </si>
  <si>
    <r>
      <t>あなたの
講義への
取組みレベル</t>
    </r>
    <r>
      <rPr>
        <sz val="8"/>
        <color theme="1"/>
        <rFont val="ＭＳ Ｐゴシック"/>
        <family val="3"/>
        <charset val="128"/>
        <scheme val="minor"/>
      </rPr>
      <t xml:space="preserve">
</t>
    </r>
    <r>
      <rPr>
        <sz val="6"/>
        <color theme="1"/>
        <rFont val="ＭＳ Ｐゴシック"/>
        <family val="3"/>
        <charset val="128"/>
        <scheme val="minor"/>
      </rPr>
      <t>（自己評価）</t>
    </r>
    <rPh sb="5" eb="7">
      <t>コウギ</t>
    </rPh>
    <rPh sb="10" eb="12">
      <t>トリクミ</t>
    </rPh>
    <rPh sb="18" eb="20">
      <t>ジコ</t>
    </rPh>
    <rPh sb="20" eb="22">
      <t>ヒョウカ</t>
    </rPh>
    <phoneticPr fontId="1"/>
  </si>
  <si>
    <t>4(1)</t>
    <phoneticPr fontId="1"/>
  </si>
  <si>
    <t xml:space="preserve">  2単位以上</t>
    <phoneticPr fontId="1"/>
  </si>
  <si>
    <r>
      <rPr>
        <sz val="10"/>
        <color rgb="FF000000"/>
        <rFont val="ＭＳ Ｐゴシック"/>
        <family val="3"/>
        <charset val="128"/>
        <scheme val="minor"/>
      </rPr>
      <t>情報リテラシー</t>
    </r>
    <rPh sb="0" eb="2">
      <t>ジョウホウ</t>
    </rPh>
    <phoneticPr fontId="1"/>
  </si>
  <si>
    <r>
      <rPr>
        <sz val="10"/>
        <color rgb="FF000000"/>
        <rFont val="ＭＳ Ｐゴシック"/>
        <family val="3"/>
        <charset val="128"/>
        <scheme val="minor"/>
      </rPr>
      <t>機械製図</t>
    </r>
    <rPh sb="0" eb="2">
      <t>キカイ</t>
    </rPh>
    <rPh sb="2" eb="4">
      <t>セイズ</t>
    </rPh>
    <phoneticPr fontId="1"/>
  </si>
  <si>
    <r>
      <rPr>
        <sz val="10"/>
        <color rgb="FF000000"/>
        <rFont val="ＭＳ Ｐゴシック"/>
        <family val="3"/>
        <charset val="128"/>
        <scheme val="minor"/>
      </rPr>
      <t>機械基礎演習</t>
    </r>
    <rPh sb="2" eb="4">
      <t>キソ</t>
    </rPh>
    <rPh sb="4" eb="6">
      <t>エンシュウ</t>
    </rPh>
    <phoneticPr fontId="1"/>
  </si>
  <si>
    <r>
      <rPr>
        <sz val="10"/>
        <color rgb="FF000000"/>
        <rFont val="ＭＳ Ｐゴシック"/>
        <family val="3"/>
        <charset val="128"/>
        <scheme val="minor"/>
      </rPr>
      <t>材料力学Ⅰ</t>
    </r>
    <rPh sb="0" eb="2">
      <t>ザイリョウ</t>
    </rPh>
    <rPh sb="2" eb="4">
      <t>リキガク</t>
    </rPh>
    <phoneticPr fontId="1"/>
  </si>
  <si>
    <t>【専門教育（融合科目）】</t>
    <rPh sb="1" eb="3">
      <t>センモン</t>
    </rPh>
    <rPh sb="3" eb="5">
      <t>キョウイク</t>
    </rPh>
    <rPh sb="6" eb="8">
      <t>ユウゴウ</t>
    </rPh>
    <rPh sb="8" eb="10">
      <t>カモク</t>
    </rPh>
    <phoneticPr fontId="1"/>
  </si>
  <si>
    <r>
      <rPr>
        <sz val="10"/>
        <color rgb="FF000000"/>
        <rFont val="ＭＳ Ｐゴシック"/>
        <family val="3"/>
        <charset val="128"/>
        <scheme val="minor"/>
      </rPr>
      <t>機械設計演習</t>
    </r>
    <rPh sb="4" eb="6">
      <t>エンシュウ</t>
    </rPh>
    <phoneticPr fontId="1"/>
  </si>
  <si>
    <r>
      <rPr>
        <sz val="10"/>
        <color rgb="FF000000"/>
        <rFont val="ＭＳ Ｐゴシック"/>
        <family val="3"/>
        <charset val="128"/>
        <scheme val="minor"/>
      </rPr>
      <t>亜熱帯材料学</t>
    </r>
    <rPh sb="0" eb="3">
      <t>アネッタイ</t>
    </rPh>
    <rPh sb="3" eb="5">
      <t>ザイリョウ</t>
    </rPh>
    <rPh sb="5" eb="6">
      <t>ガク</t>
    </rPh>
    <phoneticPr fontId="1"/>
  </si>
  <si>
    <r>
      <rPr>
        <sz val="10"/>
        <color rgb="FF000000"/>
        <rFont val="ＭＳ Ｐゴシック"/>
        <family val="3"/>
        <charset val="128"/>
        <scheme val="minor"/>
      </rPr>
      <t>熱機関工学</t>
    </r>
    <rPh sb="0" eb="3">
      <t>ネツキカン</t>
    </rPh>
    <phoneticPr fontId="1"/>
  </si>
  <si>
    <r>
      <rPr>
        <sz val="10"/>
        <color rgb="FF000000"/>
        <rFont val="ＭＳ Ｐゴシック"/>
        <family val="3"/>
        <charset val="128"/>
        <scheme val="minor"/>
      </rPr>
      <t>蒸気工学</t>
    </r>
    <rPh sb="2" eb="4">
      <t>コウガク</t>
    </rPh>
    <phoneticPr fontId="1"/>
  </si>
  <si>
    <r>
      <rPr>
        <sz val="10"/>
        <color rgb="FF000000"/>
        <rFont val="ＭＳ Ｐゴシック"/>
        <family val="3"/>
        <charset val="128"/>
        <scheme val="minor"/>
      </rPr>
      <t>機械運動学</t>
    </r>
    <rPh sb="0" eb="2">
      <t>キカイ</t>
    </rPh>
    <phoneticPr fontId="1"/>
  </si>
  <si>
    <r>
      <rPr>
        <sz val="10"/>
        <color rgb="FF000000"/>
        <rFont val="ＭＳ Ｐゴシック"/>
        <family val="3"/>
        <charset val="128"/>
        <scheme val="minor"/>
      </rPr>
      <t>物質移動工学</t>
    </r>
    <rPh sb="0" eb="2">
      <t>ブッシツ</t>
    </rPh>
    <rPh sb="2" eb="4">
      <t>イドウ</t>
    </rPh>
    <phoneticPr fontId="1"/>
  </si>
  <si>
    <r>
      <rPr>
        <sz val="10"/>
        <color rgb="FF000000"/>
        <rFont val="ＭＳ Ｐゴシック"/>
        <family val="3"/>
        <charset val="128"/>
        <scheme val="minor"/>
      </rPr>
      <t>ロボット工学</t>
    </r>
    <rPh sb="4" eb="6">
      <t>コウガク</t>
    </rPh>
    <phoneticPr fontId="1"/>
  </si>
  <si>
    <r>
      <rPr>
        <sz val="10"/>
        <color rgb="FF000000"/>
        <rFont val="ＭＳ Ｐゴシック"/>
        <family val="3"/>
        <charset val="128"/>
        <scheme val="minor"/>
      </rPr>
      <t>機械工学特別講義Ⅰ</t>
    </r>
    <rPh sb="0" eb="2">
      <t>キカイ</t>
    </rPh>
    <rPh sb="2" eb="4">
      <t>コウガク</t>
    </rPh>
    <rPh sb="4" eb="6">
      <t>トクベツ</t>
    </rPh>
    <rPh sb="6" eb="8">
      <t>コウギ</t>
    </rPh>
    <phoneticPr fontId="1"/>
  </si>
  <si>
    <r>
      <rPr>
        <sz val="10"/>
        <color rgb="FF000000"/>
        <rFont val="ＭＳ Ｐゴシック"/>
        <family val="3"/>
        <charset val="128"/>
        <scheme val="minor"/>
      </rPr>
      <t>機械工学特別講義Ⅱ</t>
    </r>
    <rPh sb="0" eb="2">
      <t>キカイ</t>
    </rPh>
    <rPh sb="2" eb="4">
      <t>コウガク</t>
    </rPh>
    <rPh sb="4" eb="6">
      <t>トクベツ</t>
    </rPh>
    <rPh sb="6" eb="8">
      <t>コウギ</t>
    </rPh>
    <phoneticPr fontId="1"/>
  </si>
  <si>
    <r>
      <rPr>
        <sz val="10"/>
        <color rgb="FF000000"/>
        <rFont val="ＭＳ Ｐゴシック"/>
        <family val="3"/>
        <charset val="128"/>
        <scheme val="minor"/>
      </rPr>
      <t>機械工学特別講義Ⅲ</t>
    </r>
    <rPh sb="0" eb="2">
      <t>キカイ</t>
    </rPh>
    <rPh sb="2" eb="4">
      <t>コウガク</t>
    </rPh>
    <rPh sb="4" eb="6">
      <t>トクベツ</t>
    </rPh>
    <rPh sb="6" eb="8">
      <t>コウギ</t>
    </rPh>
    <phoneticPr fontId="1"/>
  </si>
  <si>
    <r>
      <rPr>
        <sz val="10"/>
        <color rgb="FF000000"/>
        <rFont val="ＭＳ Ｐゴシック"/>
        <family val="3"/>
        <charset val="128"/>
        <scheme val="minor"/>
      </rPr>
      <t>機械工学特別講義Ⅳ</t>
    </r>
    <rPh sb="0" eb="2">
      <t>キカイ</t>
    </rPh>
    <rPh sb="2" eb="4">
      <t>コウガク</t>
    </rPh>
    <rPh sb="4" eb="6">
      <t>トクベツ</t>
    </rPh>
    <rPh sb="6" eb="8">
      <t>コウギ</t>
    </rPh>
    <phoneticPr fontId="1"/>
  </si>
  <si>
    <t>&lt;--１行，記入不要，シート名と同じにならない場合は，［数式］-「計算方法」から「シート再計算」を行う．</t>
    <rPh sb="4" eb="5">
      <t>ギョウ</t>
    </rPh>
    <rPh sb="6" eb="8">
      <t>キニュウ</t>
    </rPh>
    <rPh sb="8" eb="10">
      <t>フヨウ</t>
    </rPh>
    <rPh sb="14" eb="15">
      <t>メイ</t>
    </rPh>
    <rPh sb="16" eb="17">
      <t>オナ</t>
    </rPh>
    <rPh sb="23" eb="25">
      <t>バアイ</t>
    </rPh>
    <rPh sb="28" eb="30">
      <t>スウシキ</t>
    </rPh>
    <rPh sb="33" eb="35">
      <t>ケイサン</t>
    </rPh>
    <rPh sb="35" eb="37">
      <t>ホウホウ</t>
    </rPh>
    <rPh sb="44" eb="47">
      <t>サイケイサン</t>
    </rPh>
    <rPh sb="49" eb="50">
      <t>オコナ</t>
    </rPh>
    <phoneticPr fontId="1"/>
  </si>
  <si>
    <t>4. 協働・コミュニケーション</t>
    <phoneticPr fontId="1"/>
  </si>
  <si>
    <t>='1年_前期'!A59
上のように，前の学期のリンクを張る．</t>
    <rPh sb="13" eb="14">
      <t>ウエ</t>
    </rPh>
    <rPh sb="19" eb="20">
      <t>マエ</t>
    </rPh>
    <rPh sb="21" eb="23">
      <t>ガッキ</t>
    </rPh>
    <rPh sb="28" eb="29">
      <t>ハ</t>
    </rPh>
    <phoneticPr fontId="1"/>
  </si>
  <si>
    <t>授　講　科　目　名</t>
    <phoneticPr fontId="1"/>
  </si>
  <si>
    <t>機械設計演習</t>
    <rPh sb="2" eb="6">
      <t>セッケイエンシュウ</t>
    </rPh>
    <phoneticPr fontId="1"/>
  </si>
  <si>
    <t>亜熱帯材料学</t>
  </si>
  <si>
    <t>高分子合成論</t>
  </si>
  <si>
    <t>ロボット工学</t>
  </si>
  <si>
    <t>機械運動学</t>
  </si>
  <si>
    <t>品質管理</t>
  </si>
  <si>
    <t>全教100</t>
    <rPh sb="0" eb="1">
      <t>ゼン</t>
    </rPh>
    <rPh sb="1" eb="2">
      <t>キョウ</t>
    </rPh>
    <phoneticPr fontId="1"/>
  </si>
  <si>
    <t>教職実践演習（高）</t>
    <phoneticPr fontId="1"/>
  </si>
  <si>
    <t>【教職科目（教育学部提供）】</t>
    <rPh sb="1" eb="3">
      <t>キョウショク</t>
    </rPh>
    <rPh sb="3" eb="5">
      <t>カモク</t>
    </rPh>
    <rPh sb="6" eb="8">
      <t>キョウイク</t>
    </rPh>
    <rPh sb="8" eb="10">
      <t>ガクブ</t>
    </rPh>
    <rPh sb="10" eb="12">
      <t>テイキョウ</t>
    </rPh>
    <phoneticPr fontId="1"/>
  </si>
  <si>
    <t>※卒業要件に含められない．</t>
    <phoneticPr fontId="1"/>
  </si>
  <si>
    <t>※教職科目「教職指導」と「教職実践演習（高）」は，工学部共通科目下の【教職科目（教育学部提供）】へ記入する．</t>
    <rPh sb="3" eb="5">
      <t>カモク</t>
    </rPh>
    <rPh sb="25" eb="28">
      <t>コウガクブ</t>
    </rPh>
    <rPh sb="28" eb="30">
      <t>キョウツウ</t>
    </rPh>
    <rPh sb="30" eb="32">
      <t>カモク</t>
    </rPh>
    <rPh sb="32" eb="33">
      <t>シタ</t>
    </rPh>
    <rPh sb="49" eb="51">
      <t>キニュウ</t>
    </rPh>
    <phoneticPr fontId="1"/>
  </si>
  <si>
    <t>教職</t>
    <rPh sb="0" eb="2">
      <t>キョウショク</t>
    </rPh>
    <phoneticPr fontId="1"/>
  </si>
  <si>
    <t>※「教職実践演習（高）」は専門科目の選択科目とする．</t>
    <rPh sb="13" eb="15">
      <t>センモン</t>
    </rPh>
    <rPh sb="15" eb="17">
      <t>カモク</t>
    </rPh>
    <phoneticPr fontId="1"/>
  </si>
  <si>
    <t>教職指導</t>
    <phoneticPr fontId="1"/>
  </si>
  <si>
    <t>※「教職指導」は卒業要件に含まれない．</t>
    <rPh sb="2" eb="4">
      <t>キョウショク</t>
    </rPh>
    <rPh sb="4" eb="6">
      <t>シドウ</t>
    </rPh>
    <rPh sb="8" eb="10">
      <t>ソツギョウ</t>
    </rPh>
    <rPh sb="10" eb="12">
      <t>ヨウケン</t>
    </rPh>
    <rPh sb="13" eb="14">
      <t>フク</t>
    </rPh>
    <phoneticPr fontId="1"/>
  </si>
  <si>
    <t>25単位以上</t>
    <rPh sb="2" eb="4">
      <t>タンイ</t>
    </rPh>
    <rPh sb="4" eb="6">
      <t>イジョウ</t>
    </rPh>
    <phoneticPr fontId="1"/>
  </si>
  <si>
    <t>39単位以上</t>
    <rPh sb="2" eb="4">
      <t>タンイ</t>
    </rPh>
    <rPh sb="4" eb="6">
      <t>イジョウ</t>
    </rPh>
    <phoneticPr fontId="1"/>
  </si>
  <si>
    <t xml:space="preserve"> 21単位以上</t>
    <rPh sb="3" eb="5">
      <t>タンイ</t>
    </rPh>
    <rPh sb="5" eb="7">
      <t>イジョウ</t>
    </rPh>
    <phoneticPr fontId="1"/>
  </si>
  <si>
    <t xml:space="preserve"> 25単位以上</t>
    <rPh sb="3" eb="5">
      <t>タンイ</t>
    </rPh>
    <rPh sb="5" eb="7">
      <t>イジョウ</t>
    </rPh>
    <phoneticPr fontId="1"/>
  </si>
  <si>
    <t xml:space="preserve"> 89単位以上</t>
    <rPh sb="3" eb="5">
      <t>タンイ</t>
    </rPh>
    <rPh sb="5" eb="7">
      <t>イジョウ</t>
    </rPh>
    <phoneticPr fontId="1"/>
  </si>
  <si>
    <t>教職科目（教職実践演習）</t>
    <rPh sb="0" eb="2">
      <t>キョウショク</t>
    </rPh>
    <rPh sb="2" eb="4">
      <t>カモク</t>
    </rPh>
    <rPh sb="5" eb="7">
      <t>キョウショク</t>
    </rPh>
    <rPh sb="7" eb="9">
      <t>ジッセン</t>
    </rPh>
    <rPh sb="9" eb="11">
      <t>エンシュウ</t>
    </rPh>
    <phoneticPr fontId="1"/>
  </si>
  <si>
    <t>◎</t>
  </si>
  <si>
    <t>（外国語科目は，学習目標1にリンク済）</t>
    <rPh sb="1" eb="4">
      <t>ガイコクゴ</t>
    </rPh>
    <rPh sb="4" eb="6">
      <t>カモク</t>
    </rPh>
    <rPh sb="8" eb="10">
      <t>ガクシュウ</t>
    </rPh>
    <rPh sb="10" eb="12">
      <t>モクヒョウ</t>
    </rPh>
    <rPh sb="17" eb="18">
      <t>ズミ</t>
    </rPh>
    <phoneticPr fontId="1"/>
  </si>
  <si>
    <t>全教412</t>
    <rPh sb="0" eb="1">
      <t>ゼン</t>
    </rPh>
    <rPh sb="1" eb="2">
      <t>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</si>
</sst>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m/d;@"/>
    <numFmt numFmtId="177" formatCode="yyyy/m/d;@"/>
    <numFmt numFmtId="178" formatCode="&quot;【&quot;#&quot;.】&quot;"/>
    <numFmt numFmtId="179" formatCode="&quot;[&quot;#&quot;.]&quot;"/>
    <numFmt numFmtId="180" formatCode="0.00_ "/>
    <numFmt numFmtId="181" formatCode="0.0_ "/>
    <numFmt numFmtId="182" formatCode="&quot;[&quot;#&quot;]&quot;"/>
    <numFmt numFmtId="183" formatCode="0.00_);[Red]\(0.00\)"/>
  </numFmts>
  <fonts count="54">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rgb="FFFA7D00"/>
      <name val="ＭＳ Ｐゴシック"/>
      <family val="2"/>
      <charset val="128"/>
      <scheme val="minor"/>
    </font>
    <font>
      <b/>
      <sz val="9"/>
      <color indexed="81"/>
      <name val="ＭＳ Ｐゴシック"/>
      <family val="3"/>
      <charset val="128"/>
    </font>
    <font>
      <b/>
      <sz val="14"/>
      <color theme="1"/>
      <name val="ＭＳ Ｐゴシック"/>
      <family val="3"/>
      <charset val="128"/>
      <scheme val="minor"/>
    </font>
    <font>
      <u/>
      <sz val="14"/>
      <color theme="1"/>
      <name val="ＭＳ Ｐゴシック"/>
      <family val="3"/>
      <charset val="128"/>
      <scheme val="minor"/>
    </font>
    <font>
      <b/>
      <sz val="12"/>
      <color theme="1"/>
      <name val="ＭＳ Ｐゴシック"/>
      <family val="3"/>
      <charset val="128"/>
      <scheme val="minor"/>
    </font>
    <font>
      <b/>
      <sz val="9"/>
      <color theme="1"/>
      <name val="ＭＳ Ｐゴシック"/>
      <family val="3"/>
      <charset val="128"/>
      <scheme val="minor"/>
    </font>
    <font>
      <b/>
      <sz val="10"/>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sz val="8"/>
      <name val="ＭＳ Ｐゴシック"/>
      <family val="3"/>
      <charset val="128"/>
      <scheme val="minor"/>
    </font>
    <font>
      <sz val="6"/>
      <name val="ＭＳ Ｐゴシック"/>
      <family val="3"/>
      <charset val="128"/>
      <scheme val="minor"/>
    </font>
    <font>
      <sz val="10"/>
      <color rgb="FFFF0000"/>
      <name val="ＭＳ Ｐゴシック"/>
      <family val="3"/>
      <charset val="128"/>
      <scheme val="minor"/>
    </font>
    <font>
      <sz val="14"/>
      <color theme="1"/>
      <name val="ＭＳ Ｐゴシック"/>
      <family val="3"/>
      <charset val="128"/>
      <scheme val="minor"/>
    </font>
    <font>
      <u/>
      <sz val="10"/>
      <color theme="1"/>
      <name val="ＭＳ Ｐゴシック"/>
      <family val="3"/>
      <charset val="128"/>
      <scheme val="minor"/>
    </font>
    <font>
      <b/>
      <sz val="14"/>
      <name val="ＭＳ Ｐゴシック"/>
      <family val="3"/>
      <charset val="128"/>
      <scheme val="minor"/>
    </font>
    <font>
      <sz val="10"/>
      <name val="ＭＳ Ｐゴシック"/>
      <family val="3"/>
      <charset val="128"/>
      <scheme val="minor"/>
    </font>
    <font>
      <b/>
      <sz val="10"/>
      <name val="ＭＳ Ｐゴシック"/>
      <family val="3"/>
      <charset val="128"/>
      <scheme val="minor"/>
    </font>
    <font>
      <u/>
      <sz val="14"/>
      <name val="ＭＳ Ｐゴシック"/>
      <family val="3"/>
      <charset val="128"/>
      <scheme val="minor"/>
    </font>
    <font>
      <b/>
      <sz val="12"/>
      <name val="ＭＳ Ｐゴシック"/>
      <family val="3"/>
      <charset val="128"/>
      <scheme val="minor"/>
    </font>
    <font>
      <b/>
      <sz val="8"/>
      <color theme="1"/>
      <name val="ＭＳ Ｐゴシック"/>
      <family val="3"/>
      <charset val="128"/>
      <scheme val="minor"/>
    </font>
    <font>
      <sz val="8"/>
      <color rgb="FFFF0000"/>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b/>
      <sz val="10"/>
      <color rgb="FFFF0000"/>
      <name val="ＭＳ Ｐゴシック"/>
      <family val="3"/>
      <charset val="128"/>
      <scheme val="minor"/>
    </font>
    <font>
      <b/>
      <sz val="9"/>
      <name val="ＭＳ Ｐゴシック"/>
      <family val="3"/>
      <charset val="128"/>
      <scheme val="minor"/>
    </font>
    <font>
      <sz val="10"/>
      <color rgb="FF0000FF"/>
      <name val="ＭＳ Ｐゴシック"/>
      <family val="3"/>
      <charset val="128"/>
      <scheme val="minor"/>
    </font>
    <font>
      <b/>
      <sz val="8"/>
      <color rgb="FFFF0000"/>
      <name val="ＭＳ Ｐゴシック"/>
      <family val="3"/>
      <charset val="128"/>
      <scheme val="minor"/>
    </font>
    <font>
      <b/>
      <sz val="10"/>
      <color rgb="FF0000FF"/>
      <name val="ＭＳ Ｐゴシック"/>
      <family val="3"/>
      <charset val="128"/>
      <scheme val="minor"/>
    </font>
    <font>
      <u/>
      <sz val="10"/>
      <name val="ＭＳ Ｐゴシック"/>
      <family val="3"/>
      <charset val="128"/>
      <scheme val="minor"/>
    </font>
    <font>
      <b/>
      <u/>
      <sz val="10"/>
      <name val="ＭＳ Ｐゴシック"/>
      <family val="3"/>
      <charset val="128"/>
      <scheme val="minor"/>
    </font>
    <font>
      <sz val="11"/>
      <color rgb="FF000000"/>
      <name val="Times New Roman"/>
      <family val="1"/>
    </font>
    <font>
      <sz val="6"/>
      <color rgb="FFFF0000"/>
      <name val="ＭＳ Ｐゴシック"/>
      <family val="3"/>
      <charset val="128"/>
      <scheme val="minor"/>
    </font>
    <font>
      <sz val="9"/>
      <color theme="1"/>
      <name val="ＭＳ Ｐゴシック"/>
      <family val="3"/>
      <charset val="128"/>
      <scheme val="minor"/>
    </font>
    <font>
      <u/>
      <sz val="11"/>
      <color theme="1"/>
      <name val="ＭＳ Ｐゴシック"/>
      <family val="3"/>
      <charset val="128"/>
      <scheme val="minor"/>
    </font>
    <font>
      <b/>
      <sz val="11"/>
      <color rgb="FFFF0000"/>
      <name val="ＭＳ Ｐゴシック"/>
      <family val="3"/>
      <charset val="128"/>
      <scheme val="minor"/>
    </font>
    <font>
      <b/>
      <sz val="9"/>
      <color indexed="81"/>
      <name val="MS P ゴシック"/>
      <family val="3"/>
      <charset val="128"/>
    </font>
    <font>
      <sz val="12"/>
      <color rgb="FFFF0000"/>
      <name val="ＭＳ Ｐゴシック"/>
      <family val="3"/>
      <charset val="128"/>
      <scheme val="minor"/>
    </font>
    <font>
      <b/>
      <u/>
      <sz val="16"/>
      <color theme="1"/>
      <name val="ＭＳ Ｐゴシック"/>
      <family val="3"/>
      <charset val="128"/>
      <scheme val="minor"/>
    </font>
    <font>
      <u/>
      <sz val="8"/>
      <color theme="1"/>
      <name val="ＭＳ Ｐゴシック"/>
      <family val="3"/>
      <charset val="128"/>
      <scheme val="minor"/>
    </font>
    <font>
      <sz val="9.5"/>
      <color rgb="FFFF0000"/>
      <name val="ＭＳ Ｐゴシック"/>
      <family val="3"/>
      <charset val="128"/>
      <scheme val="minor"/>
    </font>
    <font>
      <sz val="7"/>
      <color theme="1"/>
      <name val="ＭＳ Ｐゴシック"/>
      <family val="3"/>
      <charset val="128"/>
      <scheme val="minor"/>
    </font>
    <font>
      <b/>
      <sz val="7.5"/>
      <color theme="1"/>
      <name val="ＭＳ Ｐゴシック"/>
      <family val="3"/>
      <charset val="128"/>
      <scheme val="minor"/>
    </font>
    <font>
      <sz val="10"/>
      <color rgb="FF000000"/>
      <name val="ＭＳ Ｐゴシック"/>
      <family val="3"/>
      <charset val="128"/>
      <scheme val="minor"/>
    </font>
    <font>
      <sz val="11"/>
      <color rgb="FF0000FF"/>
      <name val="ＭＳ Ｐゴシック"/>
      <family val="3"/>
      <charset val="128"/>
      <scheme val="minor"/>
    </font>
    <font>
      <sz val="9"/>
      <color rgb="FFFF0000"/>
      <name val="ＭＳ Ｐゴシック"/>
      <family val="3"/>
      <charset val="128"/>
      <scheme val="minor"/>
    </font>
    <font>
      <sz val="11"/>
      <color rgb="FFFF0000"/>
      <name val="ＭＳ Ｐゴシック"/>
      <family val="3"/>
      <charset val="128"/>
      <scheme val="minor"/>
    </font>
    <font>
      <sz val="12"/>
      <color theme="1"/>
      <name val="ＭＳ Ｐゴシック"/>
      <family val="3"/>
      <charset val="128"/>
      <scheme val="minor"/>
    </font>
    <font>
      <sz val="8.5"/>
      <color rgb="FFFF0000"/>
      <name val="ＭＳ Ｐゴシック"/>
      <family val="3"/>
      <charset val="128"/>
      <scheme val="minor"/>
    </font>
    <font>
      <sz val="11"/>
      <name val="ＭＳ Ｐゴシック"/>
      <family val="3"/>
      <charset val="128"/>
      <scheme val="minor"/>
    </font>
    <font>
      <u/>
      <sz val="11"/>
      <name val="ＭＳ Ｐゴシック"/>
      <family val="3"/>
      <charset val="128"/>
      <scheme val="minor"/>
    </font>
  </fonts>
  <fills count="9">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39994506668294322"/>
        <bgColor indexed="64"/>
      </patternFill>
    </fill>
    <fill>
      <patternFill patternType="solid">
        <fgColor theme="6" tint="0.79998168889431442"/>
        <bgColor indexed="64"/>
      </patternFill>
    </fill>
    <fill>
      <patternFill patternType="solid">
        <fgColor theme="4" tint="0.79998168889431442"/>
        <bgColor indexed="64"/>
      </patternFill>
    </fill>
  </fills>
  <borders count="8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double">
        <color indexed="64"/>
      </left>
      <right/>
      <top style="double">
        <color indexed="64"/>
      </top>
      <bottom/>
      <diagonal/>
    </border>
    <border>
      <left/>
      <right style="double">
        <color indexed="64"/>
      </right>
      <top style="double">
        <color indexed="64"/>
      </top>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right/>
      <top/>
      <bottom style="hair">
        <color auto="1"/>
      </bottom>
      <diagonal/>
    </border>
    <border>
      <left/>
      <right/>
      <top style="hair">
        <color auto="1"/>
      </top>
      <bottom/>
      <diagonal/>
    </border>
    <border>
      <left/>
      <right style="thin">
        <color indexed="64"/>
      </right>
      <top/>
      <bottom style="hair">
        <color auto="1"/>
      </bottom>
      <diagonal/>
    </border>
    <border>
      <left/>
      <right/>
      <top style="double">
        <color indexed="64"/>
      </top>
      <bottom/>
      <diagonal/>
    </border>
    <border>
      <left/>
      <right/>
      <top/>
      <bottom style="double">
        <color indexed="64"/>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style="double">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bottom/>
      <diagonal/>
    </border>
    <border>
      <left/>
      <right style="thick">
        <color auto="1"/>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auto="1"/>
      </left>
      <right style="thin">
        <color auto="1"/>
      </right>
      <top style="thick">
        <color auto="1"/>
      </top>
      <bottom style="thin">
        <color auto="1"/>
      </bottom>
      <diagonal/>
    </border>
    <border>
      <left/>
      <right/>
      <top style="thick">
        <color auto="1"/>
      </top>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top style="medium">
        <color indexed="64"/>
      </top>
      <bottom style="thin">
        <color auto="1"/>
      </bottom>
      <diagonal/>
    </border>
    <border>
      <left style="thin">
        <color auto="1"/>
      </left>
      <right style="thick">
        <color auto="1"/>
      </right>
      <top/>
      <bottom/>
      <diagonal/>
    </border>
    <border>
      <left style="thick">
        <color auto="1"/>
      </left>
      <right style="thin">
        <color auto="1"/>
      </right>
      <top style="thick">
        <color auto="1"/>
      </top>
      <bottom/>
      <diagonal/>
    </border>
    <border>
      <left style="thick">
        <color auto="1"/>
      </left>
      <right style="thin">
        <color auto="1"/>
      </right>
      <top/>
      <bottom/>
      <diagonal/>
    </border>
    <border>
      <left style="thin">
        <color auto="1"/>
      </left>
      <right style="thin">
        <color auto="1"/>
      </right>
      <top style="thick">
        <color auto="1"/>
      </top>
      <bottom/>
      <diagonal/>
    </border>
    <border>
      <left style="thin">
        <color indexed="64"/>
      </left>
      <right style="thick">
        <color indexed="64"/>
      </right>
      <top style="thick">
        <color indexed="64"/>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ck">
        <color auto="1"/>
      </left>
      <right style="thick">
        <color auto="1"/>
      </right>
      <top style="thick">
        <color auto="1"/>
      </top>
      <bottom style="thin">
        <color auto="1"/>
      </bottom>
      <diagonal/>
    </border>
    <border>
      <left/>
      <right style="medium">
        <color indexed="64"/>
      </right>
      <top style="medium">
        <color indexed="64"/>
      </top>
      <bottom style="thin">
        <color auto="1"/>
      </bottom>
      <diagonal/>
    </border>
    <border>
      <left style="thick">
        <color auto="1"/>
      </left>
      <right style="thick">
        <color auto="1"/>
      </right>
      <top/>
      <bottom style="thin">
        <color auto="1"/>
      </bottom>
      <diagonal/>
    </border>
    <border>
      <left style="thick">
        <color auto="1"/>
      </left>
      <right style="thick">
        <color auto="1"/>
      </right>
      <top/>
      <bottom style="thick">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double">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double">
        <color indexed="64"/>
      </bottom>
      <diagonal/>
    </border>
    <border>
      <left style="thin">
        <color auto="1"/>
      </left>
      <right style="medium">
        <color indexed="64"/>
      </right>
      <top style="thin">
        <color auto="1"/>
      </top>
      <bottom style="double">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thick">
        <color auto="1"/>
      </right>
      <top style="thin">
        <color auto="1"/>
      </top>
      <bottom/>
      <diagonal/>
    </border>
    <border>
      <left style="thick">
        <color auto="1"/>
      </left>
      <right style="thin">
        <color auto="1"/>
      </right>
      <top style="thin">
        <color auto="1"/>
      </top>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right style="thick">
        <color auto="1"/>
      </right>
      <top style="thin">
        <color auto="1"/>
      </top>
      <bottom style="thick">
        <color auto="1"/>
      </bottom>
      <diagonal/>
    </border>
    <border>
      <left style="thick">
        <color auto="1"/>
      </left>
      <right style="thin">
        <color auto="1"/>
      </right>
      <top/>
      <bottom style="thin">
        <color auto="1"/>
      </bottom>
      <diagonal/>
    </border>
    <border diagonalUp="1">
      <left style="thick">
        <color auto="1"/>
      </left>
      <right style="thin">
        <color auto="1"/>
      </right>
      <top style="thin">
        <color auto="1"/>
      </top>
      <bottom style="thin">
        <color auto="1"/>
      </bottom>
      <diagonal style="thin">
        <color auto="1"/>
      </diagonal>
    </border>
    <border>
      <left/>
      <right style="thin">
        <color auto="1"/>
      </right>
      <top style="thick">
        <color auto="1"/>
      </top>
      <bottom style="thin">
        <color auto="1"/>
      </bottom>
      <diagonal/>
    </border>
    <border>
      <left/>
      <right style="thick">
        <color auto="1"/>
      </right>
      <top/>
      <bottom style="thin">
        <color auto="1"/>
      </bottom>
      <diagonal/>
    </border>
    <border>
      <left style="thick">
        <color auto="1"/>
      </left>
      <right/>
      <top style="thick">
        <color auto="1"/>
      </top>
      <bottom style="thin">
        <color indexed="64"/>
      </bottom>
      <diagonal/>
    </border>
    <border>
      <left/>
      <right/>
      <top style="thick">
        <color auto="1"/>
      </top>
      <bottom style="thin">
        <color indexed="64"/>
      </bottom>
      <diagonal/>
    </border>
    <border>
      <left style="thick">
        <color auto="1"/>
      </left>
      <right/>
      <top style="thin">
        <color auto="1"/>
      </top>
      <bottom style="thin">
        <color auto="1"/>
      </bottom>
      <diagonal/>
    </border>
    <border>
      <left/>
      <right/>
      <top style="thin">
        <color auto="1"/>
      </top>
      <bottom style="double">
        <color auto="1"/>
      </bottom>
      <diagonal/>
    </border>
    <border>
      <left/>
      <right/>
      <top style="hair">
        <color auto="1"/>
      </top>
      <bottom style="double">
        <color auto="1"/>
      </bottom>
      <diagonal/>
    </border>
    <border>
      <left/>
      <right/>
      <top style="double">
        <color auto="1"/>
      </top>
      <bottom style="thin">
        <color auto="1"/>
      </bottom>
      <diagonal/>
    </border>
    <border>
      <left style="thick">
        <color auto="1"/>
      </left>
      <right/>
      <top style="thin">
        <color indexed="64"/>
      </top>
      <bottom style="thick">
        <color auto="1"/>
      </bottom>
      <diagonal/>
    </border>
    <border>
      <left/>
      <right/>
      <top style="thin">
        <color indexed="64"/>
      </top>
      <bottom style="thick">
        <color auto="1"/>
      </bottom>
      <diagonal/>
    </border>
  </borders>
  <cellStyleXfs count="2">
    <xf numFmtId="0" fontId="0" fillId="0" borderId="0">
      <alignment vertical="center"/>
    </xf>
    <xf numFmtId="0" fontId="34" fillId="0" borderId="0">
      <alignment vertical="center" shrinkToFit="1"/>
    </xf>
  </cellStyleXfs>
  <cellXfs count="509">
    <xf numFmtId="0" fontId="0" fillId="0" borderId="0" xfId="0">
      <alignment vertical="center"/>
    </xf>
    <xf numFmtId="0" fontId="6" fillId="0" borderId="0" xfId="0" applyFont="1">
      <alignment vertical="center"/>
    </xf>
    <xf numFmtId="0" fontId="3" fillId="0" borderId="0" xfId="0" applyFont="1">
      <alignment vertical="center"/>
    </xf>
    <xf numFmtId="0" fontId="3" fillId="0" borderId="0" xfId="0" applyFont="1" applyAlignment="1">
      <alignment horizontal="right"/>
    </xf>
    <xf numFmtId="0" fontId="7" fillId="0" borderId="0" xfId="0" applyFont="1" applyAlignment="1"/>
    <xf numFmtId="0" fontId="8" fillId="0" borderId="0" xfId="0" applyFont="1" applyAlignment="1"/>
    <xf numFmtId="0" fontId="3" fillId="0" borderId="7" xfId="0" applyFont="1" applyBorder="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20" fillId="0" borderId="0" xfId="0" applyFont="1" applyAlignment="1">
      <alignment horizontal="right"/>
    </xf>
    <xf numFmtId="0" fontId="21" fillId="0" borderId="0" xfId="0" applyFont="1" applyAlignment="1"/>
    <xf numFmtId="0" fontId="22" fillId="0" borderId="0" xfId="0" applyFont="1" applyAlignment="1"/>
    <xf numFmtId="0" fontId="19" fillId="0" borderId="0" xfId="0" applyFont="1" applyAlignment="1">
      <alignment vertical="center" wrapText="1"/>
    </xf>
    <xf numFmtId="0" fontId="19" fillId="0" borderId="1" xfId="0" applyFont="1" applyBorder="1" applyAlignment="1">
      <alignment horizontal="center" vertical="center" shrinkToFit="1"/>
    </xf>
    <xf numFmtId="0" fontId="19" fillId="0" borderId="1" xfId="0" applyFont="1" applyBorder="1" applyAlignment="1">
      <alignment vertical="center" shrinkToFit="1"/>
    </xf>
    <xf numFmtId="0" fontId="19" fillId="0" borderId="0" xfId="0" applyFont="1" applyAlignment="1">
      <alignment vertical="center" shrinkToFit="1"/>
    </xf>
    <xf numFmtId="0" fontId="20" fillId="0" borderId="0" xfId="0" applyFont="1" applyAlignment="1"/>
    <xf numFmtId="0" fontId="19" fillId="0" borderId="0" xfId="0" applyFont="1" applyAlignment="1"/>
    <xf numFmtId="0" fontId="19" fillId="0" borderId="0" xfId="0" applyFont="1" applyAlignment="1">
      <alignment horizontal="left" vertical="center" indent="1" shrinkToFit="1"/>
    </xf>
    <xf numFmtId="0" fontId="19" fillId="0" borderId="0" xfId="0" applyFont="1" applyAlignment="1">
      <alignment horizontal="right" vertical="center" shrinkToFit="1"/>
    </xf>
    <xf numFmtId="0" fontId="14" fillId="0" borderId="0" xfId="0" applyFont="1">
      <alignment vertical="center"/>
    </xf>
    <xf numFmtId="0" fontId="14" fillId="0" borderId="0" xfId="0" applyFont="1" applyAlignment="1">
      <alignment vertical="center" shrinkToFit="1"/>
    </xf>
    <xf numFmtId="0" fontId="13" fillId="0" borderId="0" xfId="0" applyFont="1" applyAlignment="1">
      <alignment horizontal="right" vertical="center"/>
    </xf>
    <xf numFmtId="0" fontId="13" fillId="0" borderId="0" xfId="0" applyFont="1" applyAlignment="1">
      <alignment vertical="center" shrinkToFit="1"/>
    </xf>
    <xf numFmtId="0" fontId="11" fillId="0" borderId="0" xfId="0" applyFont="1" applyAlignment="1"/>
    <xf numFmtId="0" fontId="3" fillId="0" borderId="0" xfId="0" applyFont="1" applyAlignment="1"/>
    <xf numFmtId="0" fontId="6" fillId="0" borderId="0" xfId="0" applyFont="1" applyAlignment="1">
      <alignment horizontal="right" vertical="center"/>
    </xf>
    <xf numFmtId="0" fontId="3" fillId="0" borderId="11" xfId="0" applyFont="1" applyBorder="1">
      <alignment vertical="center"/>
    </xf>
    <xf numFmtId="0" fontId="3" fillId="0" borderId="0" xfId="0" applyFont="1" applyAlignment="1">
      <alignment horizontal="right" vertical="center"/>
    </xf>
    <xf numFmtId="0" fontId="3" fillId="0" borderId="0" xfId="0" applyFont="1" applyAlignment="1">
      <alignment vertical="center" shrinkToFit="1"/>
    </xf>
    <xf numFmtId="0" fontId="3" fillId="0" borderId="22" xfId="0" applyFont="1" applyBorder="1" applyAlignment="1">
      <alignment vertical="center" shrinkToFit="1"/>
    </xf>
    <xf numFmtId="0" fontId="3" fillId="0" borderId="22" xfId="0" applyFont="1" applyBorder="1" applyAlignment="1">
      <alignment horizontal="center" vertical="center" shrinkToFit="1"/>
    </xf>
    <xf numFmtId="0" fontId="15" fillId="0" borderId="0" xfId="0" applyFont="1">
      <alignment vertical="center"/>
    </xf>
    <xf numFmtId="0" fontId="11" fillId="0" borderId="0" xfId="0" applyFont="1" applyAlignment="1">
      <alignment vertical="center" shrinkToFit="1"/>
    </xf>
    <xf numFmtId="0" fontId="3" fillId="0" borderId="15" xfId="0" applyFont="1" applyBorder="1" applyAlignment="1">
      <alignment vertical="center" shrinkToFit="1"/>
    </xf>
    <xf numFmtId="0" fontId="3" fillId="0" borderId="14" xfId="0" applyFont="1" applyBorder="1" applyAlignment="1">
      <alignment vertical="center" shrinkToFit="1"/>
    </xf>
    <xf numFmtId="0" fontId="3" fillId="0" borderId="8" xfId="0" applyFont="1" applyBorder="1" applyAlignment="1">
      <alignment vertical="center" shrinkToFit="1"/>
    </xf>
    <xf numFmtId="0" fontId="3" fillId="0" borderId="24" xfId="0" applyFont="1" applyBorder="1" applyAlignment="1">
      <alignment vertical="center" shrinkToFit="1"/>
    </xf>
    <xf numFmtId="0" fontId="3" fillId="0" borderId="8" xfId="0" applyFont="1" applyBorder="1">
      <alignment vertical="center"/>
    </xf>
    <xf numFmtId="0" fontId="3" fillId="0" borderId="14" xfId="0" applyFont="1" applyBorder="1">
      <alignment vertical="center"/>
    </xf>
    <xf numFmtId="0" fontId="3" fillId="0" borderId="12" xfId="0" applyFont="1" applyBorder="1">
      <alignment vertical="center"/>
    </xf>
    <xf numFmtId="0" fontId="3" fillId="0" borderId="10" xfId="0" applyFont="1" applyBorder="1">
      <alignment vertical="center"/>
    </xf>
    <xf numFmtId="0" fontId="3" fillId="0" borderId="7" xfId="0" applyFont="1" applyBorder="1" applyAlignment="1">
      <alignment vertical="center" shrinkToFit="1"/>
    </xf>
    <xf numFmtId="0" fontId="3" fillId="0" borderId="28" xfId="0" applyFont="1" applyBorder="1" applyAlignment="1">
      <alignment horizontal="center" vertical="center"/>
    </xf>
    <xf numFmtId="0" fontId="3" fillId="0" borderId="3" xfId="0" applyFont="1" applyBorder="1">
      <alignment vertical="center"/>
    </xf>
    <xf numFmtId="0" fontId="15" fillId="0" borderId="0" xfId="0" applyFont="1" applyAlignment="1"/>
    <xf numFmtId="0" fontId="15" fillId="0" borderId="0" xfId="0" applyFont="1" applyAlignment="1">
      <alignment horizontal="left" vertical="top"/>
    </xf>
    <xf numFmtId="0" fontId="10" fillId="0" borderId="0" xfId="0" applyFont="1" applyAlignment="1"/>
    <xf numFmtId="0" fontId="10" fillId="0" borderId="0" xfId="0" applyFont="1">
      <alignment vertical="center"/>
    </xf>
    <xf numFmtId="0" fontId="27" fillId="0" borderId="0" xfId="0" applyFont="1">
      <alignment vertical="center"/>
    </xf>
    <xf numFmtId="0" fontId="13" fillId="0" borderId="0" xfId="0" applyFont="1" applyAlignment="1">
      <alignment horizontal="center" vertical="center" shrinkToFit="1"/>
    </xf>
    <xf numFmtId="0" fontId="27" fillId="0" borderId="0" xfId="0" applyFont="1" applyAlignment="1">
      <alignment horizontal="left"/>
    </xf>
    <xf numFmtId="0" fontId="3" fillId="0" borderId="15" xfId="0" applyFont="1" applyBorder="1">
      <alignment vertical="center"/>
    </xf>
    <xf numFmtId="0" fontId="3" fillId="0" borderId="13" xfId="0" applyFont="1" applyBorder="1">
      <alignment vertical="center"/>
    </xf>
    <xf numFmtId="0" fontId="3" fillId="0" borderId="6" xfId="0" applyFont="1" applyBorder="1">
      <alignment vertical="center"/>
    </xf>
    <xf numFmtId="0" fontId="3" fillId="0" borderId="0" xfId="0" applyFont="1" applyAlignment="1">
      <alignment shrinkToFit="1"/>
    </xf>
    <xf numFmtId="176" fontId="16" fillId="0" borderId="0" xfId="0" applyNumberFormat="1" applyFont="1" applyAlignment="1">
      <alignment shrinkToFit="1"/>
    </xf>
    <xf numFmtId="0" fontId="3" fillId="0" borderId="0" xfId="0" applyFont="1" applyAlignment="1">
      <alignment vertical="center" wrapText="1"/>
    </xf>
    <xf numFmtId="0" fontId="23" fillId="0" borderId="8" xfId="0" applyFont="1" applyBorder="1" applyAlignment="1"/>
    <xf numFmtId="0" fontId="23" fillId="0" borderId="0" xfId="0" applyFont="1" applyAlignment="1"/>
    <xf numFmtId="0" fontId="23" fillId="0" borderId="0" xfId="0" applyFont="1" applyAlignment="1">
      <alignment wrapText="1"/>
    </xf>
    <xf numFmtId="0" fontId="3" fillId="0" borderId="7" xfId="0" applyFont="1" applyBorder="1" applyAlignment="1">
      <alignment horizontal="center" wrapText="1"/>
    </xf>
    <xf numFmtId="0" fontId="3" fillId="0" borderId="52" xfId="0" applyFont="1" applyBorder="1" applyAlignment="1">
      <alignment horizontal="center" wrapText="1"/>
    </xf>
    <xf numFmtId="0" fontId="28" fillId="0" borderId="0" xfId="0" applyFont="1" applyAlignment="1"/>
    <xf numFmtId="0" fontId="19" fillId="0" borderId="2" xfId="0" applyFont="1" applyBorder="1" applyAlignment="1">
      <alignment vertical="center" shrinkToFit="1"/>
    </xf>
    <xf numFmtId="0" fontId="19" fillId="0" borderId="56" xfId="0" applyFont="1" applyBorder="1" applyAlignment="1">
      <alignment horizontal="center" vertical="center" shrinkToFit="1"/>
    </xf>
    <xf numFmtId="0" fontId="19" fillId="0" borderId="54" xfId="0" applyFont="1" applyBorder="1" applyAlignment="1">
      <alignment horizontal="center" vertical="center" shrinkToFit="1"/>
    </xf>
    <xf numFmtId="0" fontId="19" fillId="0" borderId="55" xfId="0" applyFont="1" applyBorder="1" applyAlignment="1">
      <alignment horizontal="center" vertical="center" shrinkToFit="1"/>
    </xf>
    <xf numFmtId="0" fontId="13"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9" xfId="0" applyFont="1" applyBorder="1" applyAlignment="1">
      <alignment horizontal="center" vertical="center" textRotation="255" wrapText="1"/>
    </xf>
    <xf numFmtId="0" fontId="3" fillId="0" borderId="5" xfId="0" applyFont="1" applyBorder="1" applyAlignment="1">
      <alignment horizontal="center" vertical="center"/>
    </xf>
    <xf numFmtId="0" fontId="24" fillId="0" borderId="0" xfId="0" applyFont="1" applyAlignment="1">
      <alignment vertical="top" wrapText="1"/>
    </xf>
    <xf numFmtId="0" fontId="11" fillId="0" borderId="0" xfId="0" applyFont="1" applyAlignment="1">
      <alignment vertical="center" wrapText="1"/>
    </xf>
    <xf numFmtId="181" fontId="19" fillId="0" borderId="45" xfId="0" applyNumberFormat="1" applyFont="1" applyBorder="1" applyAlignment="1">
      <alignment horizontal="center" vertical="center"/>
    </xf>
    <xf numFmtId="181" fontId="19" fillId="0" borderId="19" xfId="0" applyNumberFormat="1" applyFont="1" applyBorder="1" applyAlignment="1">
      <alignment horizontal="center" vertical="center" wrapText="1"/>
    </xf>
    <xf numFmtId="181" fontId="19" fillId="0" borderId="20" xfId="0" applyNumberFormat="1" applyFont="1" applyBorder="1" applyAlignment="1">
      <alignment horizontal="center" vertical="center" wrapText="1"/>
    </xf>
    <xf numFmtId="180" fontId="3" fillId="0" borderId="0" xfId="0" applyNumberFormat="1" applyFont="1" applyAlignment="1">
      <alignment horizontal="center" vertical="center"/>
    </xf>
    <xf numFmtId="0" fontId="11" fillId="0" borderId="1" xfId="0" applyFont="1" applyBorder="1" applyAlignment="1">
      <alignment horizontal="center" vertical="center"/>
    </xf>
    <xf numFmtId="0" fontId="11" fillId="0" borderId="18" xfId="0" applyFont="1" applyBorder="1" applyAlignment="1">
      <alignment horizontal="center" vertical="center"/>
    </xf>
    <xf numFmtId="0" fontId="10" fillId="0" borderId="8" xfId="0" applyFont="1" applyBorder="1" applyAlignment="1"/>
    <xf numFmtId="177" fontId="3" fillId="0" borderId="0" xfId="0" applyNumberFormat="1" applyFont="1" applyAlignment="1">
      <alignment horizontal="center" vertical="center" wrapText="1"/>
    </xf>
    <xf numFmtId="0" fontId="10" fillId="0" borderId="0" xfId="0" applyFont="1" applyAlignment="1">
      <alignment horizontal="center" vertical="center" wrapText="1"/>
    </xf>
    <xf numFmtId="0" fontId="29" fillId="0" borderId="0" xfId="0" applyFont="1">
      <alignment vertical="center"/>
    </xf>
    <xf numFmtId="0" fontId="19" fillId="0" borderId="58" xfId="0" applyFont="1" applyBorder="1" applyAlignment="1">
      <alignment horizontal="center" vertical="center" shrinkToFit="1"/>
    </xf>
    <xf numFmtId="0" fontId="31" fillId="0" borderId="0" xfId="0" applyFont="1">
      <alignment vertical="center"/>
    </xf>
    <xf numFmtId="0" fontId="19" fillId="0" borderId="0" xfId="0" applyFont="1" applyAlignment="1">
      <alignment horizontal="center" vertical="center" shrinkToFit="1"/>
    </xf>
    <xf numFmtId="0" fontId="32" fillId="0" borderId="0" xfId="0" applyFont="1" applyAlignment="1"/>
    <xf numFmtId="0" fontId="33" fillId="0" borderId="0" xfId="0" applyFont="1" applyAlignment="1"/>
    <xf numFmtId="0" fontId="19" fillId="0" borderId="59" xfId="0" applyFont="1" applyBorder="1" applyAlignment="1">
      <alignment horizontal="center" vertical="center" shrinkToFit="1"/>
    </xf>
    <xf numFmtId="0" fontId="15" fillId="0" borderId="1" xfId="0" applyFont="1" applyBorder="1" applyAlignment="1">
      <alignment vertical="center" shrinkToFit="1"/>
    </xf>
    <xf numFmtId="0" fontId="15" fillId="0" borderId="1" xfId="0" applyFont="1" applyBorder="1" applyAlignment="1">
      <alignment horizontal="center" vertical="center" shrinkToFit="1"/>
    </xf>
    <xf numFmtId="0" fontId="24" fillId="0" borderId="0" xfId="0" applyFont="1" applyAlignment="1">
      <alignment horizontal="left" vertical="center"/>
    </xf>
    <xf numFmtId="0" fontId="15" fillId="0" borderId="54" xfId="0" applyFont="1" applyBorder="1" applyAlignment="1">
      <alignment horizontal="center" vertical="center" shrinkToFit="1"/>
    </xf>
    <xf numFmtId="0" fontId="14" fillId="0" borderId="0" xfId="0" applyFont="1" applyAlignment="1">
      <alignment horizontal="left" vertical="center"/>
    </xf>
    <xf numFmtId="0" fontId="11" fillId="0" borderId="15" xfId="0" quotePrefix="1" applyFont="1" applyBorder="1" applyAlignment="1">
      <alignment horizontal="center" vertical="top" wrapText="1"/>
    </xf>
    <xf numFmtId="0" fontId="3" fillId="0" borderId="56" xfId="0" applyFont="1" applyBorder="1" applyAlignment="1">
      <alignment horizontal="center" vertical="center" wrapText="1"/>
    </xf>
    <xf numFmtId="0" fontId="25" fillId="0" borderId="0" xfId="0" applyFont="1" applyAlignment="1"/>
    <xf numFmtId="0" fontId="25" fillId="0" borderId="0" xfId="0" applyFont="1">
      <alignment vertical="center"/>
    </xf>
    <xf numFmtId="0" fontId="37" fillId="0" borderId="0" xfId="0" applyFont="1" applyAlignment="1"/>
    <xf numFmtId="0" fontId="25" fillId="0" borderId="0" xfId="0" applyFont="1" applyAlignment="1">
      <alignment horizontal="right"/>
    </xf>
    <xf numFmtId="0" fontId="38" fillId="0" borderId="0" xfId="0" applyFont="1" applyAlignment="1"/>
    <xf numFmtId="0" fontId="11" fillId="0" borderId="61" xfId="0" applyFont="1" applyBorder="1" applyAlignment="1">
      <alignment horizontal="center" vertical="center"/>
    </xf>
    <xf numFmtId="0" fontId="11" fillId="0" borderId="66" xfId="0" applyFont="1" applyBorder="1" applyAlignment="1">
      <alignment horizontal="center" vertical="center"/>
    </xf>
    <xf numFmtId="181" fontId="19" fillId="0" borderId="67" xfId="0" applyNumberFormat="1" applyFont="1" applyBorder="1" applyAlignment="1">
      <alignment horizontal="center" vertical="center"/>
    </xf>
    <xf numFmtId="181" fontId="19" fillId="0" borderId="68" xfId="0" applyNumberFormat="1" applyFont="1" applyBorder="1" applyAlignment="1">
      <alignment horizontal="center" vertical="center" wrapText="1"/>
    </xf>
    <xf numFmtId="181" fontId="19" fillId="0" borderId="69" xfId="0" applyNumberFormat="1" applyFont="1" applyBorder="1" applyAlignment="1">
      <alignment horizontal="center" vertical="center" wrapText="1"/>
    </xf>
    <xf numFmtId="0" fontId="27" fillId="0" borderId="0" xfId="0" applyFont="1" applyAlignment="1"/>
    <xf numFmtId="0" fontId="27" fillId="0" borderId="0" xfId="0" applyFont="1" applyAlignment="1">
      <alignment horizontal="right"/>
    </xf>
    <xf numFmtId="0" fontId="3" fillId="0" borderId="10" xfId="0" applyFont="1" applyBorder="1" applyAlignment="1">
      <alignment horizontal="center" shrinkToFit="1"/>
    </xf>
    <xf numFmtId="0" fontId="3" fillId="0" borderId="11" xfId="0" applyFont="1" applyBorder="1" applyAlignment="1">
      <alignment horizontal="center" shrinkToFit="1"/>
    </xf>
    <xf numFmtId="0" fontId="3" fillId="0" borderId="5" xfId="0" applyFont="1" applyBorder="1">
      <alignment vertical="center"/>
    </xf>
    <xf numFmtId="0" fontId="15" fillId="8" borderId="0" xfId="0" applyFont="1" applyFill="1" applyAlignment="1">
      <alignment horizontal="left"/>
    </xf>
    <xf numFmtId="0" fontId="27" fillId="8" borderId="0" xfId="0" applyFont="1" applyFill="1" applyAlignment="1">
      <alignment horizontal="left"/>
    </xf>
    <xf numFmtId="0" fontId="26" fillId="8" borderId="0" xfId="0" applyFont="1" applyFill="1">
      <alignment vertical="center"/>
    </xf>
    <xf numFmtId="0" fontId="27" fillId="8" borderId="0" xfId="0" applyFont="1" applyFill="1">
      <alignment vertical="center"/>
    </xf>
    <xf numFmtId="0" fontId="19" fillId="0" borderId="1" xfId="0" quotePrefix="1"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3" xfId="0" applyFont="1" applyBorder="1" applyAlignment="1">
      <alignment horizontal="center" vertical="center" textRotation="255" wrapText="1"/>
    </xf>
    <xf numFmtId="0" fontId="15" fillId="8" borderId="70" xfId="0" applyFont="1" applyFill="1" applyBorder="1" applyAlignment="1">
      <alignment horizontal="left"/>
    </xf>
    <xf numFmtId="0" fontId="19" fillId="0" borderId="2" xfId="0" applyFont="1" applyBorder="1" applyAlignment="1">
      <alignment horizontal="center" vertical="center" textRotation="255" wrapText="1"/>
    </xf>
    <xf numFmtId="0" fontId="19" fillId="0" borderId="37" xfId="0" applyFont="1" applyBorder="1" applyAlignment="1">
      <alignment horizontal="center" vertical="center" shrinkToFit="1"/>
    </xf>
    <xf numFmtId="0" fontId="19" fillId="0" borderId="30" xfId="0" applyFont="1" applyBorder="1" applyAlignment="1">
      <alignment horizontal="center" vertical="center" shrinkToFit="1"/>
    </xf>
    <xf numFmtId="0" fontId="19" fillId="0" borderId="41" xfId="0" applyFont="1" applyBorder="1" applyAlignment="1">
      <alignment horizontal="center" vertical="center" shrinkToFit="1"/>
    </xf>
    <xf numFmtId="0" fontId="19" fillId="0" borderId="42" xfId="0" applyFont="1" applyBorder="1" applyAlignment="1">
      <alignment horizontal="center" vertical="center" textRotation="255" wrapText="1"/>
    </xf>
    <xf numFmtId="0" fontId="19" fillId="0" borderId="5" xfId="0" applyFont="1" applyBorder="1" applyAlignment="1">
      <alignment horizontal="center" vertical="center" textRotation="255" wrapText="1"/>
    </xf>
    <xf numFmtId="0" fontId="3" fillId="0" borderId="14" xfId="0" applyFont="1" applyBorder="1" applyAlignment="1">
      <alignment wrapText="1" shrinkToFit="1"/>
    </xf>
    <xf numFmtId="0" fontId="3" fillId="0" borderId="15" xfId="0" applyFont="1" applyBorder="1" applyAlignment="1">
      <alignment wrapText="1" shrinkToFit="1"/>
    </xf>
    <xf numFmtId="0" fontId="3" fillId="0" borderId="14" xfId="0" applyFont="1" applyBorder="1" applyAlignment="1">
      <alignment vertical="top" shrinkToFit="1"/>
    </xf>
    <xf numFmtId="0" fontId="3" fillId="0" borderId="15" xfId="0" applyFont="1" applyBorder="1" applyAlignment="1">
      <alignment vertical="top" shrinkToFit="1"/>
    </xf>
    <xf numFmtId="0" fontId="19" fillId="0" borderId="75" xfId="0" applyFont="1" applyBorder="1" applyAlignment="1">
      <alignment horizontal="center" vertical="center" shrinkToFit="1"/>
    </xf>
    <xf numFmtId="182" fontId="19" fillId="0" borderId="39" xfId="0" applyNumberFormat="1" applyFont="1" applyBorder="1" applyAlignment="1">
      <alignment horizontal="center" vertical="center" shrinkToFit="1"/>
    </xf>
    <xf numFmtId="182" fontId="19" fillId="0" borderId="40" xfId="0" applyNumberFormat="1" applyFont="1" applyBorder="1" applyAlignment="1">
      <alignment horizontal="center" vertical="center" shrinkToFit="1"/>
    </xf>
    <xf numFmtId="182" fontId="19" fillId="0" borderId="1" xfId="0" applyNumberFormat="1" applyFont="1" applyBorder="1" applyAlignment="1">
      <alignment horizontal="center" vertical="center" shrinkToFit="1"/>
    </xf>
    <xf numFmtId="182" fontId="19" fillId="0" borderId="31" xfId="0" applyNumberFormat="1" applyFont="1" applyBorder="1" applyAlignment="1">
      <alignment horizontal="center" vertical="center" shrinkToFit="1"/>
    </xf>
    <xf numFmtId="182" fontId="19" fillId="0" borderId="42" xfId="0" applyNumberFormat="1" applyFont="1" applyBorder="1" applyAlignment="1">
      <alignment horizontal="center" vertical="center" shrinkToFit="1"/>
    </xf>
    <xf numFmtId="182" fontId="19" fillId="0" borderId="43" xfId="0" applyNumberFormat="1" applyFont="1" applyBorder="1" applyAlignment="1">
      <alignment horizontal="center" vertical="center" shrinkToFit="1"/>
    </xf>
    <xf numFmtId="182" fontId="19" fillId="0" borderId="3" xfId="0" applyNumberFormat="1" applyFont="1" applyBorder="1" applyAlignment="1">
      <alignment horizontal="center" vertical="center" shrinkToFit="1"/>
    </xf>
    <xf numFmtId="182" fontId="15" fillId="0" borderId="3" xfId="0" applyNumberFormat="1" applyFont="1" applyBorder="1" applyAlignment="1">
      <alignment horizontal="center" vertical="center" shrinkToFit="1"/>
    </xf>
    <xf numFmtId="182" fontId="15" fillId="0" borderId="1" xfId="0" applyNumberFormat="1" applyFont="1" applyBorder="1" applyAlignment="1">
      <alignment horizontal="center" vertical="center" shrinkToFit="1"/>
    </xf>
    <xf numFmtId="182" fontId="19" fillId="0" borderId="72" xfId="0" applyNumberFormat="1" applyFont="1" applyBorder="1" applyAlignment="1">
      <alignment horizontal="center" vertical="center" shrinkToFit="1"/>
    </xf>
    <xf numFmtId="182" fontId="19" fillId="0" borderId="73" xfId="0" applyNumberFormat="1" applyFont="1" applyBorder="1" applyAlignment="1">
      <alignment horizontal="center" vertical="center" shrinkToFit="1"/>
    </xf>
    <xf numFmtId="182" fontId="19" fillId="0" borderId="76" xfId="0" applyNumberFormat="1" applyFont="1" applyBorder="1" applyAlignment="1">
      <alignment horizontal="center" vertical="center" shrinkToFit="1"/>
    </xf>
    <xf numFmtId="182" fontId="19" fillId="0" borderId="60" xfId="0" applyNumberFormat="1" applyFont="1" applyBorder="1" applyAlignment="1">
      <alignment horizontal="center" vertical="center" shrinkToFit="1"/>
    </xf>
    <xf numFmtId="0" fontId="3" fillId="0" borderId="0" xfId="0" applyFont="1" applyAlignment="1">
      <alignment horizontal="center" shrinkToFit="1"/>
    </xf>
    <xf numFmtId="0" fontId="3" fillId="0" borderId="0" xfId="0" applyFont="1" applyAlignment="1">
      <alignment wrapText="1" shrinkToFit="1"/>
    </xf>
    <xf numFmtId="0" fontId="3" fillId="0" borderId="0" xfId="0" applyFont="1" applyAlignment="1">
      <alignment vertical="top" shrinkToFit="1"/>
    </xf>
    <xf numFmtId="0" fontId="3" fillId="0" borderId="0" xfId="0" applyFont="1" applyAlignment="1">
      <alignment horizontal="left" vertical="center"/>
    </xf>
    <xf numFmtId="182" fontId="19" fillId="0" borderId="77" xfId="0" applyNumberFormat="1"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0" xfId="0" quotePrefix="1" applyFont="1">
      <alignment vertical="center"/>
    </xf>
    <xf numFmtId="0" fontId="19" fillId="0" borderId="72" xfId="0" applyFont="1" applyBorder="1" applyAlignment="1">
      <alignment horizontal="center" vertical="center" shrinkToFit="1"/>
    </xf>
    <xf numFmtId="0" fontId="19" fillId="0" borderId="78" xfId="0" applyFont="1" applyBorder="1" applyAlignment="1">
      <alignment horizontal="center" vertical="center" shrinkToFit="1"/>
    </xf>
    <xf numFmtId="0" fontId="19" fillId="0" borderId="74" xfId="0" applyFont="1" applyBorder="1" applyAlignment="1">
      <alignment horizontal="center" vertical="center" shrinkToFit="1"/>
    </xf>
    <xf numFmtId="0" fontId="19" fillId="0" borderId="37" xfId="0" quotePrefix="1" applyFont="1" applyBorder="1" applyAlignment="1">
      <alignment horizontal="center" vertical="center" shrinkToFit="1"/>
    </xf>
    <xf numFmtId="0" fontId="19" fillId="0" borderId="39" xfId="0" applyFont="1" applyBorder="1" applyAlignment="1">
      <alignment vertical="center" shrinkToFit="1"/>
    </xf>
    <xf numFmtId="0" fontId="19" fillId="0" borderId="30" xfId="0" quotePrefix="1" applyFont="1" applyBorder="1" applyAlignment="1">
      <alignment horizontal="center" vertical="center" shrinkToFit="1"/>
    </xf>
    <xf numFmtId="0" fontId="19" fillId="0" borderId="41" xfId="0" quotePrefix="1" applyFont="1" applyBorder="1" applyAlignment="1">
      <alignment horizontal="center" vertical="center" shrinkToFit="1"/>
    </xf>
    <xf numFmtId="0" fontId="19" fillId="0" borderId="42" xfId="0" applyFont="1" applyBorder="1" applyAlignment="1">
      <alignment vertical="center" shrinkToFit="1"/>
    </xf>
    <xf numFmtId="0" fontId="25" fillId="0" borderId="0" xfId="0" applyFont="1" applyAlignment="1">
      <alignment horizontal="left"/>
    </xf>
    <xf numFmtId="0" fontId="15" fillId="0" borderId="0" xfId="0" applyFont="1" applyAlignment="1">
      <alignment vertical="top"/>
    </xf>
    <xf numFmtId="0" fontId="40" fillId="0" borderId="0" xfId="0" applyFont="1" applyAlignment="1"/>
    <xf numFmtId="183" fontId="25" fillId="0" borderId="1" xfId="0" applyNumberFormat="1" applyFont="1" applyBorder="1" applyAlignment="1">
      <alignment horizontal="right" vertical="center"/>
    </xf>
    <xf numFmtId="0" fontId="35" fillId="0" borderId="14" xfId="0" applyFont="1" applyBorder="1" applyAlignment="1">
      <alignment vertical="center" wrapText="1" shrinkToFit="1"/>
    </xf>
    <xf numFmtId="0" fontId="35" fillId="0" borderId="15" xfId="0" applyFont="1" applyBorder="1" applyAlignment="1">
      <alignment vertical="center" wrapText="1" shrinkToFit="1"/>
    </xf>
    <xf numFmtId="0" fontId="19" fillId="0" borderId="0" xfId="0" applyFont="1" applyAlignment="1">
      <alignment horizontal="center" vertical="center" textRotation="255" shrinkToFit="1"/>
    </xf>
    <xf numFmtId="182" fontId="19" fillId="0" borderId="0" xfId="0" applyNumberFormat="1" applyFont="1" applyAlignment="1">
      <alignment horizontal="center" vertical="center" shrinkToFit="1"/>
    </xf>
    <xf numFmtId="0" fontId="41" fillId="0" borderId="0" xfId="0" applyFont="1">
      <alignment vertical="center"/>
    </xf>
    <xf numFmtId="0" fontId="26" fillId="0" borderId="0" xfId="0" applyFont="1">
      <alignment vertical="center"/>
    </xf>
    <xf numFmtId="0" fontId="11" fillId="0" borderId="46" xfId="0" applyFont="1" applyBorder="1" applyAlignment="1">
      <alignment horizontal="center" vertical="center"/>
    </xf>
    <xf numFmtId="0" fontId="11" fillId="0" borderId="57" xfId="0" applyFont="1" applyBorder="1" applyAlignment="1">
      <alignment horizontal="center" vertical="center"/>
    </xf>
    <xf numFmtId="0" fontId="11" fillId="0" borderId="21" xfId="0" applyFont="1" applyBorder="1" applyAlignment="1">
      <alignment horizontal="center" vertical="center" wrapText="1"/>
    </xf>
    <xf numFmtId="183" fontId="25" fillId="0" borderId="2" xfId="0" applyNumberFormat="1" applyFont="1" applyBorder="1" applyAlignment="1">
      <alignment horizontal="centerContinuous" vertical="center"/>
    </xf>
    <xf numFmtId="183" fontId="25" fillId="0" borderId="9" xfId="0" applyNumberFormat="1" applyFont="1" applyBorder="1" applyAlignment="1">
      <alignment horizontal="centerContinuous" vertical="center"/>
    </xf>
    <xf numFmtId="183" fontId="25" fillId="0" borderId="3" xfId="0" applyNumberFormat="1" applyFont="1" applyBorder="1" applyAlignment="1">
      <alignment horizontal="centerContinuous" vertical="center"/>
    </xf>
    <xf numFmtId="0" fontId="3" fillId="0" borderId="1" xfId="0" applyFont="1" applyBorder="1" applyAlignment="1">
      <alignment horizontal="centerContinuous" vertical="center"/>
    </xf>
    <xf numFmtId="0" fontId="11" fillId="0" borderId="44" xfId="0" applyFont="1" applyBorder="1" applyAlignment="1">
      <alignment horizontal="center" vertical="center" wrapText="1"/>
    </xf>
    <xf numFmtId="0" fontId="15" fillId="0" borderId="1" xfId="0" quotePrefix="1" applyFont="1" applyBorder="1" applyAlignment="1">
      <alignment horizontal="center" vertical="center" shrinkToFit="1"/>
    </xf>
    <xf numFmtId="0" fontId="15" fillId="0" borderId="2" xfId="0" applyFont="1" applyBorder="1" applyAlignment="1">
      <alignment vertical="center" shrinkToFit="1"/>
    </xf>
    <xf numFmtId="0" fontId="15" fillId="0" borderId="55" xfId="0" applyFont="1" applyBorder="1" applyAlignment="1">
      <alignment horizontal="center" vertical="center" shrinkToFit="1"/>
    </xf>
    <xf numFmtId="0" fontId="15" fillId="0" borderId="41" xfId="0" applyFont="1" applyBorder="1" applyAlignment="1">
      <alignment horizontal="center" vertical="center" shrinkToFit="1"/>
    </xf>
    <xf numFmtId="182" fontId="15" fillId="0" borderId="42" xfId="0" applyNumberFormat="1" applyFont="1" applyBorder="1" applyAlignment="1">
      <alignment horizontal="center" vertical="center" shrinkToFit="1"/>
    </xf>
    <xf numFmtId="182" fontId="15" fillId="0" borderId="74" xfId="0" applyNumberFormat="1" applyFont="1" applyBorder="1" applyAlignment="1">
      <alignment horizontal="center" vertical="center" shrinkToFit="1"/>
    </xf>
    <xf numFmtId="0" fontId="36" fillId="0" borderId="0" xfId="0" applyFont="1" applyAlignment="1">
      <alignment horizontal="left" vertical="center" wrapText="1"/>
    </xf>
    <xf numFmtId="0" fontId="36" fillId="0" borderId="0" xfId="0" applyFont="1">
      <alignment vertical="center"/>
    </xf>
    <xf numFmtId="0" fontId="43" fillId="0" borderId="0" xfId="0" applyFont="1">
      <alignment vertical="center"/>
    </xf>
    <xf numFmtId="0" fontId="19" fillId="0" borderId="7" xfId="0" applyFont="1" applyBorder="1" applyAlignment="1">
      <alignment horizontal="center" vertical="center" textRotation="255" wrapText="1"/>
    </xf>
    <xf numFmtId="0" fontId="19" fillId="0" borderId="9" xfId="0" applyFont="1" applyBorder="1" applyAlignment="1">
      <alignment horizontal="center" vertical="center" wrapText="1"/>
    </xf>
    <xf numFmtId="0" fontId="19" fillId="0" borderId="3" xfId="0" applyFont="1" applyBorder="1" applyAlignment="1">
      <alignment horizontal="center" vertical="center" wrapText="1"/>
    </xf>
    <xf numFmtId="0" fontId="15" fillId="0" borderId="0" xfId="0" applyFont="1" applyAlignment="1">
      <alignment vertical="center"/>
    </xf>
    <xf numFmtId="0" fontId="15" fillId="0" borderId="9" xfId="0" applyFont="1" applyBorder="1" applyAlignment="1">
      <alignment horizontal="center" vertical="center" shrinkToFit="1"/>
    </xf>
    <xf numFmtId="0" fontId="19" fillId="0" borderId="1" xfId="0" applyFont="1" applyBorder="1" applyAlignment="1">
      <alignment horizontal="center" vertical="center" textRotation="255" wrapText="1"/>
    </xf>
    <xf numFmtId="0" fontId="19"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3" fillId="0" borderId="0" xfId="0" applyFont="1" applyAlignment="1">
      <alignment horizontal="center" vertical="center" shrinkToFit="1"/>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27" fillId="0" borderId="0" xfId="0" applyFont="1" applyAlignment="1">
      <alignment horizontal="left" vertical="top" wrapText="1"/>
    </xf>
    <xf numFmtId="0" fontId="25" fillId="0" borderId="0" xfId="0" applyFont="1" applyAlignment="1">
      <alignment horizontal="left" vertical="top" wrapText="1"/>
    </xf>
    <xf numFmtId="0" fontId="3" fillId="0" borderId="0" xfId="0" applyFont="1" applyAlignment="1">
      <alignment horizontal="right" wrapText="1"/>
    </xf>
    <xf numFmtId="0" fontId="11" fillId="0" borderId="0" xfId="0" applyFont="1" applyAlignment="1">
      <alignment horizontal="right" vertical="center" shrinkToFit="1"/>
    </xf>
    <xf numFmtId="0" fontId="44" fillId="0" borderId="53" xfId="0" applyFont="1" applyBorder="1" applyAlignment="1">
      <alignment horizontal="center" vertical="top" wrapText="1"/>
    </xf>
    <xf numFmtId="0" fontId="25" fillId="8" borderId="0" xfId="0" applyFont="1" applyFill="1">
      <alignment vertical="center"/>
    </xf>
    <xf numFmtId="0" fontId="25" fillId="8" borderId="9" xfId="0" applyFont="1" applyFill="1" applyBorder="1">
      <alignment vertical="center"/>
    </xf>
    <xf numFmtId="0" fontId="25" fillId="8" borderId="71" xfId="0" applyFont="1" applyFill="1" applyBorder="1">
      <alignment vertical="center"/>
    </xf>
    <xf numFmtId="0" fontId="47" fillId="8" borderId="0" xfId="0" applyFont="1" applyFill="1" applyAlignment="1">
      <alignment horizontal="right" vertical="center"/>
    </xf>
    <xf numFmtId="0" fontId="25" fillId="0" borderId="1" xfId="0" applyFont="1" applyBorder="1" applyAlignment="1">
      <alignment horizontal="center" vertical="center"/>
    </xf>
    <xf numFmtId="0" fontId="48" fillId="0" borderId="0" xfId="0" applyFont="1">
      <alignment vertical="center"/>
    </xf>
    <xf numFmtId="0" fontId="12" fillId="0" borderId="0" xfId="0" applyFont="1">
      <alignment vertical="center"/>
    </xf>
    <xf numFmtId="0" fontId="49" fillId="0" borderId="0" xfId="0" applyFont="1">
      <alignment vertical="center"/>
    </xf>
    <xf numFmtId="0" fontId="25" fillId="0" borderId="1" xfId="0" applyFont="1" applyBorder="1">
      <alignment vertical="center"/>
    </xf>
    <xf numFmtId="0" fontId="25" fillId="0" borderId="2" xfId="0" applyFont="1" applyBorder="1" applyAlignment="1">
      <alignment horizontal="left" vertical="center"/>
    </xf>
    <xf numFmtId="0" fontId="25" fillId="0" borderId="9" xfId="0" applyFont="1" applyBorder="1" applyAlignment="1">
      <alignment horizontal="left" vertical="center"/>
    </xf>
    <xf numFmtId="0" fontId="25" fillId="0" borderId="3" xfId="0" applyFont="1" applyBorder="1" applyAlignment="1">
      <alignment horizontal="left" vertical="center"/>
    </xf>
    <xf numFmtId="0" fontId="25" fillId="0" borderId="15" xfId="0" applyFont="1" applyBorder="1">
      <alignment vertical="center"/>
    </xf>
    <xf numFmtId="0" fontId="25" fillId="0" borderId="6" xfId="0" applyFont="1" applyBorder="1">
      <alignment vertical="center"/>
    </xf>
    <xf numFmtId="181" fontId="50" fillId="0" borderId="6" xfId="0" applyNumberFormat="1" applyFont="1" applyBorder="1">
      <alignment vertical="center"/>
    </xf>
    <xf numFmtId="0" fontId="25" fillId="0" borderId="13" xfId="0" applyFont="1" applyBorder="1">
      <alignment vertical="center"/>
    </xf>
    <xf numFmtId="0" fontId="25" fillId="0" borderId="4" xfId="0" applyFont="1" applyBorder="1">
      <alignment vertical="center"/>
    </xf>
    <xf numFmtId="0" fontId="25" fillId="0" borderId="11" xfId="0" applyFont="1" applyBorder="1">
      <alignment vertical="center"/>
    </xf>
    <xf numFmtId="0" fontId="25" fillId="0" borderId="5" xfId="0" applyFont="1" applyBorder="1">
      <alignment vertical="center"/>
    </xf>
    <xf numFmtId="181" fontId="3" fillId="0" borderId="1" xfId="0" applyNumberFormat="1" applyFont="1" applyBorder="1" applyAlignment="1">
      <alignment horizontal="center" vertical="center"/>
    </xf>
    <xf numFmtId="180" fontId="50" fillId="0" borderId="0" xfId="0" applyNumberFormat="1" applyFont="1" applyAlignment="1">
      <alignment horizontal="center" vertical="center"/>
    </xf>
    <xf numFmtId="181" fontId="50" fillId="0" borderId="0" xfId="0" applyNumberFormat="1" applyFont="1" applyAlignment="1">
      <alignment horizontal="center" vertical="center"/>
    </xf>
    <xf numFmtId="0" fontId="3" fillId="0" borderId="81" xfId="0" applyFont="1" applyBorder="1" applyAlignment="1">
      <alignment horizontal="centerContinuous" vertical="center"/>
    </xf>
    <xf numFmtId="0" fontId="3" fillId="0" borderId="9" xfId="0" applyFont="1" applyBorder="1" applyAlignment="1">
      <alignment horizontal="centerContinuous" vertical="center"/>
    </xf>
    <xf numFmtId="0" fontId="3" fillId="0" borderId="3" xfId="0" applyFont="1" applyBorder="1" applyAlignment="1">
      <alignment horizontal="centerContinuous" vertical="center"/>
    </xf>
    <xf numFmtId="0" fontId="3" fillId="0" borderId="54"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left" vertical="center"/>
    </xf>
    <xf numFmtId="0" fontId="25" fillId="0" borderId="0" xfId="0" applyFont="1" applyAlignment="1">
      <alignment horizontal="left" vertical="center" wrapText="1"/>
    </xf>
    <xf numFmtId="0" fontId="3" fillId="0" borderId="43" xfId="0" applyFont="1" applyBorder="1" applyAlignment="1">
      <alignment horizontal="left" vertical="center"/>
    </xf>
    <xf numFmtId="180" fontId="3" fillId="0" borderId="1" xfId="0" applyNumberFormat="1" applyFont="1" applyBorder="1" applyAlignment="1">
      <alignment horizontal="center" vertical="center"/>
    </xf>
    <xf numFmtId="0" fontId="48" fillId="0" borderId="0" xfId="0" applyFont="1" applyAlignment="1">
      <alignment horizontal="right" vertical="top"/>
    </xf>
    <xf numFmtId="0" fontId="3" fillId="0" borderId="0" xfId="0" applyFont="1" applyAlignment="1">
      <alignment horizontal="center" vertical="center" shrinkToFit="1"/>
    </xf>
    <xf numFmtId="178" fontId="11" fillId="0" borderId="0" xfId="0" applyNumberFormat="1" applyFont="1" applyAlignment="1">
      <alignment horizontal="left" shrinkToFit="1"/>
    </xf>
    <xf numFmtId="0" fontId="3" fillId="0" borderId="17"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0" xfId="0" applyFont="1" applyAlignment="1">
      <alignment horizontal="center" vertical="center"/>
    </xf>
    <xf numFmtId="0" fontId="3" fillId="0" borderId="1"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1" xfId="0" applyFont="1" applyBorder="1" applyAlignment="1">
      <alignment horizontal="center" vertical="center" shrinkToFit="1"/>
    </xf>
    <xf numFmtId="178" fontId="11" fillId="0" borderId="0" xfId="0" applyNumberFormat="1" applyFont="1" applyAlignment="1">
      <alignment horizontal="left" wrapText="1"/>
    </xf>
    <xf numFmtId="178" fontId="11" fillId="0" borderId="7" xfId="0" applyNumberFormat="1" applyFont="1" applyBorder="1" applyAlignment="1">
      <alignment horizontal="left" shrinkToFit="1"/>
    </xf>
    <xf numFmtId="0" fontId="3" fillId="0" borderId="3" xfId="0" applyFont="1" applyBorder="1" applyAlignment="1">
      <alignment horizontal="center" vertical="center" shrinkToFit="1"/>
    </xf>
    <xf numFmtId="181" fontId="50" fillId="0" borderId="6" xfId="0" applyNumberFormat="1" applyFont="1" applyBorder="1" applyAlignment="1">
      <alignment horizontal="center" vertical="center"/>
    </xf>
    <xf numFmtId="0" fontId="3" fillId="0" borderId="1" xfId="0" applyFont="1" applyBorder="1" applyAlignment="1">
      <alignment horizontal="center" vertical="center"/>
    </xf>
    <xf numFmtId="0" fontId="25" fillId="0" borderId="0" xfId="0" applyFont="1" applyAlignment="1">
      <alignment horizontal="left" vertical="top" wrapText="1"/>
    </xf>
    <xf numFmtId="0" fontId="3" fillId="0" borderId="0" xfId="0" applyFont="1" applyAlignment="1">
      <alignment horizontal="right" wrapText="1"/>
    </xf>
    <xf numFmtId="0" fontId="25" fillId="0" borderId="8" xfId="0" applyFont="1" applyBorder="1" applyAlignment="1">
      <alignment horizontal="right" shrinkToFit="1"/>
    </xf>
    <xf numFmtId="0" fontId="3" fillId="0" borderId="3" xfId="0" applyFont="1" applyBorder="1" applyAlignment="1">
      <alignment horizontal="center" vertical="center" shrinkToFit="1"/>
    </xf>
    <xf numFmtId="0" fontId="3" fillId="0" borderId="9" xfId="0" applyFont="1" applyBorder="1">
      <alignment vertical="center"/>
    </xf>
    <xf numFmtId="178" fontId="11" fillId="0" borderId="0" xfId="0" applyNumberFormat="1" applyFont="1" applyBorder="1" applyAlignment="1">
      <alignment horizontal="left" shrinkToFit="1"/>
    </xf>
    <xf numFmtId="0" fontId="3" fillId="0" borderId="28" xfId="0" applyFont="1" applyBorder="1" applyAlignment="1">
      <alignment horizontal="center" vertical="center" shrinkToFit="1"/>
    </xf>
    <xf numFmtId="178" fontId="24" fillId="0" borderId="25" xfId="0" applyNumberFormat="1" applyFont="1" applyBorder="1" applyAlignment="1">
      <alignment horizontal="left" shrinkToFit="1"/>
    </xf>
    <xf numFmtId="178" fontId="11" fillId="0" borderId="25" xfId="0" applyNumberFormat="1" applyFont="1" applyBorder="1" applyAlignment="1">
      <alignment horizontal="left" shrinkToFit="1"/>
    </xf>
    <xf numFmtId="0" fontId="3" fillId="0" borderId="5" xfId="0" applyFont="1" applyBorder="1" applyAlignment="1">
      <alignment horizontal="center" vertical="center" shrinkToFit="1"/>
    </xf>
    <xf numFmtId="0" fontId="3" fillId="0" borderId="55" xfId="0" applyFont="1" applyBorder="1" applyAlignment="1">
      <alignment horizontal="center" vertical="center"/>
    </xf>
    <xf numFmtId="0" fontId="52" fillId="0" borderId="0" xfId="0" applyFont="1" applyAlignment="1">
      <alignment horizontal="right"/>
    </xf>
    <xf numFmtId="0" fontId="53" fillId="0" borderId="0" xfId="0" applyFont="1" applyAlignment="1"/>
    <xf numFmtId="0" fontId="37" fillId="0" borderId="0" xfId="0" applyFont="1">
      <alignment vertical="center"/>
    </xf>
    <xf numFmtId="0" fontId="52" fillId="0" borderId="0" xfId="0" applyFont="1">
      <alignment vertical="center"/>
    </xf>
    <xf numFmtId="0" fontId="25" fillId="0" borderId="0" xfId="0" applyFont="1" applyAlignment="1">
      <alignment horizontal="right" wrapText="1"/>
    </xf>
    <xf numFmtId="0" fontId="3" fillId="0" borderId="0" xfId="0" applyFont="1" applyAlignment="1">
      <alignment horizontal="center" vertical="center" shrinkToFit="1"/>
    </xf>
    <xf numFmtId="178" fontId="11" fillId="0" borderId="0" xfId="0" applyNumberFormat="1" applyFont="1" applyAlignment="1">
      <alignment horizontal="left" shrinkToFit="1"/>
    </xf>
    <xf numFmtId="0" fontId="3" fillId="0" borderId="25"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0" xfId="0" applyFont="1" applyBorder="1" applyAlignment="1">
      <alignment vertical="center" shrinkToFit="1"/>
    </xf>
    <xf numFmtId="0" fontId="3" fillId="0" borderId="0" xfId="0" applyFont="1" applyBorder="1">
      <alignment vertical="center"/>
    </xf>
    <xf numFmtId="0" fontId="3" fillId="0" borderId="3"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 xfId="0" applyFont="1" applyBorder="1">
      <alignment vertical="center"/>
    </xf>
    <xf numFmtId="0" fontId="3" fillId="0" borderId="56" xfId="0" applyFont="1" applyBorder="1" applyAlignment="1">
      <alignment horizontal="center" vertical="center"/>
    </xf>
    <xf numFmtId="0" fontId="3" fillId="0" borderId="0" xfId="0" applyFont="1" applyAlignment="1">
      <alignment horizontal="center" vertical="center" shrinkToFit="1"/>
    </xf>
    <xf numFmtId="178" fontId="11" fillId="0" borderId="0" xfId="0" applyNumberFormat="1" applyFont="1" applyAlignment="1">
      <alignment horizontal="left" shrinkToFit="1"/>
    </xf>
    <xf numFmtId="0" fontId="3" fillId="0" borderId="3" xfId="0" applyFont="1" applyBorder="1" applyAlignment="1">
      <alignment horizontal="center" vertical="center" shrinkToFit="1"/>
    </xf>
    <xf numFmtId="0" fontId="47" fillId="0" borderId="0" xfId="0" applyFont="1" applyFill="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19" fillId="0" borderId="1" xfId="0" applyFont="1" applyBorder="1" applyAlignment="1">
      <alignment horizontal="center" vertical="center" textRotation="255" wrapText="1"/>
    </xf>
    <xf numFmtId="0" fontId="13" fillId="0" borderId="1" xfId="0" applyFont="1" applyBorder="1" applyAlignment="1">
      <alignment horizontal="center" vertical="center" wrapText="1"/>
    </xf>
    <xf numFmtId="0" fontId="15" fillId="0" borderId="0" xfId="0" applyFont="1" applyAlignment="1">
      <alignment horizontal="left" vertical="center" wrapText="1"/>
    </xf>
    <xf numFmtId="0" fontId="19" fillId="0" borderId="1" xfId="0" applyFont="1" applyBorder="1" applyAlignment="1">
      <alignment horizontal="center" vertical="center" wrapText="1"/>
    </xf>
    <xf numFmtId="0" fontId="51" fillId="0" borderId="0" xfId="0" applyFont="1" applyAlignment="1">
      <alignment horizontal="left" vertical="center" wrapText="1"/>
    </xf>
    <xf numFmtId="0" fontId="28" fillId="0" borderId="0" xfId="0" applyFont="1" applyAlignment="1">
      <alignment horizontal="center" shrinkToFit="1"/>
    </xf>
    <xf numFmtId="0" fontId="19" fillId="0" borderId="1" xfId="0" applyFont="1" applyBorder="1" applyAlignment="1">
      <alignment horizontal="center" vertical="center" textRotation="255" shrinkToFit="1"/>
    </xf>
    <xf numFmtId="0" fontId="19" fillId="0" borderId="10" xfId="0" applyFont="1" applyBorder="1" applyAlignment="1">
      <alignment horizontal="center" vertical="center" textRotation="255" shrinkToFit="1"/>
    </xf>
    <xf numFmtId="0" fontId="19" fillId="0" borderId="14" xfId="0" applyFont="1" applyBorder="1" applyAlignment="1">
      <alignment horizontal="center" vertical="center" textRotation="255" shrinkToFit="1"/>
    </xf>
    <xf numFmtId="0" fontId="19" fillId="0" borderId="12" xfId="0" applyFont="1" applyBorder="1" applyAlignment="1">
      <alignment horizontal="center" vertical="center" textRotation="255" shrinkToFit="1"/>
    </xf>
    <xf numFmtId="0" fontId="19" fillId="0" borderId="5" xfId="0" applyFont="1" applyBorder="1" applyAlignment="1">
      <alignment horizontal="center" vertical="center" textRotation="255" shrinkToFit="1"/>
    </xf>
    <xf numFmtId="0" fontId="19" fillId="0" borderId="6" xfId="0" applyFont="1" applyBorder="1" applyAlignment="1">
      <alignment horizontal="center" vertical="center" textRotation="255" shrinkToFit="1"/>
    </xf>
    <xf numFmtId="0" fontId="19" fillId="0" borderId="4" xfId="0" applyFont="1" applyBorder="1" applyAlignment="1">
      <alignment horizontal="center" vertical="center" textRotation="255" shrinkToFit="1"/>
    </xf>
    <xf numFmtId="0" fontId="35" fillId="0" borderId="14" xfId="0" applyFont="1" applyBorder="1" applyAlignment="1">
      <alignment horizontal="center" vertical="center" shrinkToFit="1"/>
    </xf>
    <xf numFmtId="0" fontId="35" fillId="0" borderId="0" xfId="0" applyFont="1" applyAlignment="1">
      <alignment horizontal="center" vertical="center" shrinkToFit="1"/>
    </xf>
    <xf numFmtId="0" fontId="15" fillId="0" borderId="0" xfId="0" applyFont="1" applyAlignment="1">
      <alignment horizontal="left" vertical="top" wrapText="1"/>
    </xf>
    <xf numFmtId="0" fontId="15" fillId="0" borderId="0" xfId="0" applyFont="1" applyAlignment="1">
      <alignment horizontal="left" vertical="center" shrinkToFit="1"/>
    </xf>
    <xf numFmtId="0" fontId="3" fillId="0" borderId="0" xfId="0" applyFont="1" applyAlignment="1">
      <alignment horizontal="center" vertical="center" shrinkToFit="1"/>
    </xf>
    <xf numFmtId="0" fontId="3" fillId="0" borderId="10"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9" xfId="0" applyFont="1" applyBorder="1" applyAlignment="1">
      <alignment horizontal="center" vertical="center" shrinkToFit="1"/>
    </xf>
    <xf numFmtId="179" fontId="11" fillId="0" borderId="0" xfId="0" applyNumberFormat="1" applyFont="1" applyAlignment="1">
      <alignment horizontal="right" shrinkToFit="1"/>
    </xf>
    <xf numFmtId="0" fontId="3" fillId="0" borderId="25" xfId="0" applyFont="1" applyBorder="1" applyAlignment="1">
      <alignment horizontal="center" vertical="center" shrinkToFit="1"/>
    </xf>
    <xf numFmtId="0" fontId="3" fillId="0" borderId="16" xfId="0" applyFont="1" applyBorder="1" applyAlignment="1">
      <alignment horizontal="center" vertical="center" shrinkToFit="1"/>
    </xf>
    <xf numFmtId="179" fontId="11" fillId="0" borderId="25" xfId="0" applyNumberFormat="1" applyFont="1" applyBorder="1" applyAlignment="1">
      <alignment horizontal="right" shrinkToFit="1"/>
    </xf>
    <xf numFmtId="179" fontId="11" fillId="0" borderId="7" xfId="0" applyNumberFormat="1" applyFont="1" applyBorder="1" applyAlignment="1">
      <alignment horizontal="right" shrinkToFit="1"/>
    </xf>
    <xf numFmtId="0" fontId="3" fillId="0" borderId="14" xfId="0" applyFont="1" applyBorder="1" applyAlignment="1">
      <alignment horizontal="left" wrapText="1" shrinkToFit="1"/>
    </xf>
    <xf numFmtId="0" fontId="3" fillId="0" borderId="15" xfId="0" applyFont="1" applyBorder="1" applyAlignment="1">
      <alignment horizontal="left" wrapText="1" shrinkToFit="1"/>
    </xf>
    <xf numFmtId="0" fontId="3" fillId="0" borderId="14" xfId="0" applyFont="1" applyBorder="1" applyAlignment="1">
      <alignment horizontal="left" vertical="top" wrapText="1" shrinkToFit="1"/>
    </xf>
    <xf numFmtId="0" fontId="3" fillId="0" borderId="15" xfId="0" applyFont="1" applyBorder="1" applyAlignment="1">
      <alignment horizontal="left" vertical="top" wrapText="1" shrinkToFit="1"/>
    </xf>
    <xf numFmtId="0" fontId="3" fillId="0" borderId="3"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0" xfId="0" applyFont="1" applyAlignment="1">
      <alignment horizontal="right" vertical="center" wrapText="1"/>
    </xf>
    <xf numFmtId="0" fontId="3" fillId="5" borderId="2"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3"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3" xfId="0" applyFont="1" applyFill="1" applyBorder="1" applyAlignment="1">
      <alignment horizontal="center" vertical="center"/>
    </xf>
    <xf numFmtId="0" fontId="3" fillId="7" borderId="2" xfId="0" applyFont="1" applyFill="1" applyBorder="1" applyAlignment="1">
      <alignment horizontal="center" vertical="center"/>
    </xf>
    <xf numFmtId="0" fontId="3" fillId="7" borderId="9" xfId="0" applyFont="1" applyFill="1" applyBorder="1" applyAlignment="1">
      <alignment horizontal="center" vertical="center"/>
    </xf>
    <xf numFmtId="0" fontId="3" fillId="7" borderId="3" xfId="0" applyFont="1" applyFill="1" applyBorder="1" applyAlignment="1">
      <alignment horizontal="center" vertical="center"/>
    </xf>
    <xf numFmtId="179" fontId="11" fillId="0" borderId="26" xfId="0" applyNumberFormat="1" applyFont="1" applyBorder="1" applyAlignment="1">
      <alignment horizontal="right" shrinkToFit="1"/>
    </xf>
    <xf numFmtId="0" fontId="11" fillId="0" borderId="0" xfId="0" applyFont="1" applyAlignment="1">
      <alignment horizontal="left"/>
    </xf>
    <xf numFmtId="0" fontId="11" fillId="0" borderId="26" xfId="0" applyFont="1" applyBorder="1" applyAlignment="1">
      <alignment horizontal="left"/>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3"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3"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3" xfId="0" applyFont="1" applyFill="1" applyBorder="1" applyAlignment="1">
      <alignment horizontal="center" vertical="center"/>
    </xf>
    <xf numFmtId="179" fontId="11" fillId="0" borderId="82" xfId="0" applyNumberFormat="1" applyFont="1" applyBorder="1" applyAlignment="1">
      <alignment horizontal="right" shrinkToFit="1"/>
    </xf>
    <xf numFmtId="0" fontId="11" fillId="0" borderId="0" xfId="0" applyFont="1" applyAlignment="1">
      <alignment horizontal="left"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19" fillId="0" borderId="27" xfId="0" applyFont="1" applyBorder="1" applyAlignment="1">
      <alignment horizontal="center" vertical="center" shrinkToFit="1"/>
    </xf>
    <xf numFmtId="0" fontId="19" fillId="0" borderId="29" xfId="0" applyFont="1" applyBorder="1" applyAlignment="1">
      <alignment horizontal="center" vertical="center" shrinkToFit="1"/>
    </xf>
    <xf numFmtId="179" fontId="11" fillId="0" borderId="83" xfId="0" applyNumberFormat="1" applyFont="1" applyBorder="1" applyAlignment="1">
      <alignment horizontal="right" shrinkToFit="1"/>
    </xf>
    <xf numFmtId="179" fontId="11" fillId="0" borderId="29" xfId="0" applyNumberFormat="1" applyFont="1" applyBorder="1" applyAlignment="1">
      <alignment horizontal="right" shrinkToFit="1"/>
    </xf>
    <xf numFmtId="0" fontId="3" fillId="0" borderId="0" xfId="0" applyFont="1" applyBorder="1" applyAlignment="1">
      <alignment horizontal="center" vertical="center" shrinkToFit="1"/>
    </xf>
    <xf numFmtId="179" fontId="11" fillId="0" borderId="84" xfId="0" applyNumberFormat="1" applyFont="1" applyBorder="1" applyAlignment="1">
      <alignment horizontal="right" shrinkToFit="1"/>
    </xf>
    <xf numFmtId="179" fontId="11" fillId="0" borderId="9" xfId="0" applyNumberFormat="1" applyFont="1" applyBorder="1" applyAlignment="1">
      <alignment horizontal="right" shrinkToFit="1"/>
    </xf>
    <xf numFmtId="179" fontId="11" fillId="0" borderId="8" xfId="0" applyNumberFormat="1" applyFont="1" applyBorder="1" applyAlignment="1">
      <alignment horizontal="right" shrinkToFit="1"/>
    </xf>
    <xf numFmtId="0" fontId="14" fillId="0" borderId="0" xfId="0" applyFont="1" applyAlignment="1">
      <alignment horizontal="center" vertical="center" wrapText="1" shrinkToFit="1"/>
    </xf>
    <xf numFmtId="0" fontId="15" fillId="0" borderId="0" xfId="0" applyFont="1" applyAlignment="1">
      <alignment horizontal="center" vertical="center" shrinkToFit="1"/>
    </xf>
    <xf numFmtId="179" fontId="11" fillId="0" borderId="0" xfId="0" applyNumberFormat="1" applyFont="1" applyBorder="1" applyAlignment="1">
      <alignment horizontal="right" shrinkToFit="1"/>
    </xf>
    <xf numFmtId="179" fontId="11" fillId="0" borderId="23" xfId="0" applyNumberFormat="1" applyFont="1" applyBorder="1" applyAlignment="1">
      <alignment horizontal="right" shrinkToFit="1"/>
    </xf>
    <xf numFmtId="178" fontId="3" fillId="0" borderId="27" xfId="0" applyNumberFormat="1" applyFont="1" applyBorder="1" applyAlignment="1">
      <alignment horizontal="center" vertical="center" shrinkToFit="1"/>
    </xf>
    <xf numFmtId="178" fontId="3" fillId="0" borderId="29" xfId="0" applyNumberFormat="1" applyFont="1" applyBorder="1" applyAlignment="1">
      <alignment horizontal="center" vertical="center" shrinkToFit="1"/>
    </xf>
    <xf numFmtId="178" fontId="11" fillId="0" borderId="7" xfId="0" applyNumberFormat="1" applyFont="1" applyBorder="1" applyAlignment="1">
      <alignment horizontal="left" shrinkToFit="1"/>
    </xf>
    <xf numFmtId="178" fontId="11" fillId="0" borderId="0" xfId="0" applyNumberFormat="1" applyFont="1" applyAlignment="1">
      <alignment horizontal="left" shrinkToFit="1"/>
    </xf>
    <xf numFmtId="0" fontId="3" fillId="0" borderId="11" xfId="0" applyFont="1" applyBorder="1" applyAlignment="1">
      <alignment horizontal="center" vertical="center" shrinkToFit="1"/>
    </xf>
    <xf numFmtId="0" fontId="35" fillId="0" borderId="0" xfId="0" applyFont="1" applyAlignment="1">
      <alignment horizontal="left" vertical="center" wrapText="1" shrinkToFit="1"/>
    </xf>
    <xf numFmtId="0" fontId="3" fillId="0" borderId="0" xfId="0" applyFont="1" applyAlignment="1">
      <alignment horizontal="center" vertical="center"/>
    </xf>
    <xf numFmtId="0" fontId="3" fillId="2" borderId="0" xfId="0" applyFont="1" applyFill="1" applyAlignment="1">
      <alignment horizontal="center" vertical="center"/>
    </xf>
    <xf numFmtId="0" fontId="10" fillId="0" borderId="0" xfId="0" applyFont="1" applyAlignment="1">
      <alignment horizontal="center" vertical="center" shrinkToFit="1"/>
    </xf>
    <xf numFmtId="0" fontId="3" fillId="0" borderId="0" xfId="0" applyFont="1" applyAlignment="1">
      <alignment horizontal="left" vertical="top" wrapText="1" shrinkToFit="1"/>
    </xf>
    <xf numFmtId="0" fontId="3" fillId="0" borderId="0" xfId="0" applyFont="1" applyAlignment="1">
      <alignment horizontal="left" wrapText="1" shrinkToFit="1"/>
    </xf>
    <xf numFmtId="0" fontId="3" fillId="0" borderId="14" xfId="0" applyFont="1" applyBorder="1" applyAlignment="1">
      <alignment horizontal="left" vertical="top" shrinkToFit="1"/>
    </xf>
    <xf numFmtId="0" fontId="3" fillId="0" borderId="15" xfId="0" applyFont="1" applyBorder="1" applyAlignment="1">
      <alignment horizontal="left" vertical="top" shrinkToFit="1"/>
    </xf>
    <xf numFmtId="0" fontId="3" fillId="0" borderId="0" xfId="0" applyFont="1" applyAlignment="1">
      <alignment horizontal="left" vertical="top" shrinkToFit="1"/>
    </xf>
    <xf numFmtId="0" fontId="35" fillId="0" borderId="0" xfId="0" applyFont="1" applyAlignment="1">
      <alignment horizontal="right" vertical="center" wrapText="1" shrinkToFit="1"/>
    </xf>
    <xf numFmtId="0" fontId="24" fillId="0" borderId="14" xfId="0" applyFont="1" applyBorder="1" applyAlignment="1">
      <alignment horizontal="left" vertical="center" shrinkToFit="1"/>
    </xf>
    <xf numFmtId="0" fontId="24" fillId="0" borderId="15" xfId="0" applyFont="1" applyBorder="1" applyAlignment="1">
      <alignment horizontal="left" vertical="center" shrinkToFit="1"/>
    </xf>
    <xf numFmtId="0" fontId="27" fillId="0" borderId="0" xfId="0" applyFont="1" applyAlignment="1">
      <alignment horizontal="left" vertical="top" wrapText="1"/>
    </xf>
    <xf numFmtId="0" fontId="30" fillId="0" borderId="8" xfId="0" applyFont="1" applyBorder="1" applyAlignment="1">
      <alignment horizontal="left" wrapText="1"/>
    </xf>
    <xf numFmtId="0" fontId="3" fillId="0" borderId="2"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3" xfId="0" applyFont="1" applyBorder="1" applyAlignment="1">
      <alignment horizontal="left" vertical="center" shrinkToFit="1"/>
    </xf>
    <xf numFmtId="0" fontId="29" fillId="0" borderId="10" xfId="0" applyFont="1" applyBorder="1" applyAlignment="1">
      <alignment horizontal="right" wrapText="1"/>
    </xf>
    <xf numFmtId="0" fontId="29" fillId="0" borderId="7" xfId="0" applyFont="1" applyBorder="1" applyAlignment="1">
      <alignment horizontal="right" wrapText="1"/>
    </xf>
    <xf numFmtId="0" fontId="29" fillId="0" borderId="11" xfId="0" applyFont="1" applyBorder="1" applyAlignment="1">
      <alignment horizontal="right" wrapText="1"/>
    </xf>
    <xf numFmtId="0" fontId="29" fillId="0" borderId="12" xfId="0" applyFont="1" applyBorder="1" applyAlignment="1">
      <alignment horizontal="right" wrapText="1"/>
    </xf>
    <xf numFmtId="0" fontId="29" fillId="0" borderId="8" xfId="0" applyFont="1" applyBorder="1" applyAlignment="1">
      <alignment horizontal="right" wrapText="1"/>
    </xf>
    <xf numFmtId="0" fontId="29" fillId="0" borderId="13" xfId="0" applyFont="1" applyBorder="1" applyAlignment="1">
      <alignment horizontal="right" wrapText="1"/>
    </xf>
    <xf numFmtId="0" fontId="10" fillId="0" borderId="2" xfId="0" applyFont="1" applyBorder="1" applyAlignment="1">
      <alignment horizontal="center" vertical="center"/>
    </xf>
    <xf numFmtId="0" fontId="10" fillId="0" borderId="9" xfId="0" applyFont="1" applyBorder="1" applyAlignment="1">
      <alignment horizontal="center" vertical="center"/>
    </xf>
    <xf numFmtId="0" fontId="10" fillId="0" borderId="3"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6" fillId="0" borderId="6" xfId="0" applyFont="1" applyBorder="1" applyAlignment="1">
      <alignment horizontal="left" vertical="center" wrapText="1"/>
    </xf>
    <xf numFmtId="0" fontId="25" fillId="0" borderId="6" xfId="0" applyFont="1" applyBorder="1" applyAlignment="1">
      <alignment horizontal="left" vertical="center" wrapText="1"/>
    </xf>
    <xf numFmtId="0" fontId="36" fillId="0" borderId="4" xfId="0" applyFont="1" applyBorder="1" applyAlignment="1">
      <alignment horizontal="left" vertical="center" wrapText="1"/>
    </xf>
    <xf numFmtId="0" fontId="25" fillId="0" borderId="4" xfId="0" applyFont="1" applyBorder="1" applyAlignment="1">
      <alignment horizontal="left" vertical="center" wrapText="1"/>
    </xf>
    <xf numFmtId="0" fontId="10" fillId="0" borderId="10" xfId="0" applyFont="1" applyBorder="1" applyAlignment="1">
      <alignment horizontal="left" vertical="center" wrapText="1"/>
    </xf>
    <xf numFmtId="0" fontId="10" fillId="0" borderId="7"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8" xfId="0" applyFont="1" applyBorder="1" applyAlignment="1">
      <alignment horizontal="left" vertical="center" wrapText="1"/>
    </xf>
    <xf numFmtId="0" fontId="10" fillId="0" borderId="13" xfId="0" applyFont="1" applyBorder="1" applyAlignment="1">
      <alignment horizontal="left" vertical="center" wrapText="1"/>
    </xf>
    <xf numFmtId="0" fontId="11" fillId="0" borderId="62" xfId="0" applyFont="1" applyBorder="1" applyAlignment="1">
      <alignment horizontal="center" vertical="center" wrapText="1"/>
    </xf>
    <xf numFmtId="0" fontId="11" fillId="0" borderId="65" xfId="0" applyFont="1" applyBorder="1" applyAlignment="1">
      <alignment horizontal="center" vertical="center"/>
    </xf>
    <xf numFmtId="0" fontId="11" fillId="0" borderId="63" xfId="0" applyFont="1" applyBorder="1" applyAlignment="1">
      <alignment horizontal="center" vertical="center"/>
    </xf>
    <xf numFmtId="0" fontId="11" fillId="0" borderId="64" xfId="0" applyFont="1" applyBorder="1" applyAlignment="1">
      <alignment horizontal="center" vertical="center"/>
    </xf>
    <xf numFmtId="0" fontId="3" fillId="0" borderId="4" xfId="0" applyFont="1" applyBorder="1" applyAlignment="1">
      <alignment horizontal="left" vertical="top" wrapText="1"/>
    </xf>
    <xf numFmtId="0" fontId="25" fillId="0" borderId="4" xfId="0" applyFont="1" applyBorder="1" applyAlignment="1">
      <alignment horizontal="left" vertical="top" wrapText="1"/>
    </xf>
    <xf numFmtId="0" fontId="36" fillId="0" borderId="12" xfId="0" applyFont="1" applyBorder="1" applyAlignment="1">
      <alignment horizontal="left" vertical="center" wrapText="1"/>
    </xf>
    <xf numFmtId="0" fontId="25" fillId="0" borderId="8" xfId="0" applyFont="1" applyBorder="1" applyAlignment="1">
      <alignment horizontal="left" vertical="center" wrapText="1"/>
    </xf>
    <xf numFmtId="0" fontId="25" fillId="0" borderId="13" xfId="0" applyFont="1" applyBorder="1" applyAlignment="1">
      <alignment horizontal="left" vertical="center" wrapText="1"/>
    </xf>
    <xf numFmtId="0" fontId="23" fillId="0" borderId="7" xfId="0" applyFont="1" applyBorder="1" applyAlignment="1">
      <alignment horizontal="left" wrapText="1"/>
    </xf>
    <xf numFmtId="0" fontId="23" fillId="0" borderId="0" xfId="0" applyFont="1" applyAlignment="1">
      <alignment horizontal="left" wrapText="1"/>
    </xf>
    <xf numFmtId="0" fontId="36" fillId="0" borderId="5" xfId="0" applyFont="1" applyBorder="1" applyAlignment="1">
      <alignment horizontal="left" vertical="center" wrapText="1"/>
    </xf>
    <xf numFmtId="0" fontId="25" fillId="0" borderId="5" xfId="0" applyFont="1" applyBorder="1" applyAlignment="1">
      <alignment horizontal="left" vertical="center" wrapText="1"/>
    </xf>
    <xf numFmtId="0" fontId="9" fillId="0" borderId="1" xfId="0" applyFont="1" applyBorder="1" applyAlignment="1">
      <alignment horizontal="left" vertical="center" wrapText="1"/>
    </xf>
    <xf numFmtId="0" fontId="25" fillId="0" borderId="1" xfId="0" applyFont="1" applyBorder="1" applyAlignment="1">
      <alignment horizontal="left" vertical="center" wrapText="1"/>
    </xf>
    <xf numFmtId="0" fontId="10" fillId="0" borderId="0" xfId="0" applyFont="1" applyAlignment="1">
      <alignment horizontal="left" wrapText="1"/>
    </xf>
    <xf numFmtId="0" fontId="10" fillId="0" borderId="8" xfId="0" applyFont="1" applyBorder="1" applyAlignment="1">
      <alignment horizontal="left" wrapText="1"/>
    </xf>
    <xf numFmtId="0" fontId="36" fillId="0" borderId="8" xfId="0" applyFont="1" applyBorder="1" applyAlignment="1">
      <alignment horizontal="left" vertical="center" wrapText="1"/>
    </xf>
    <xf numFmtId="0" fontId="36" fillId="0" borderId="13" xfId="0" applyFont="1" applyBorder="1" applyAlignment="1">
      <alignment horizontal="left" vertical="center" wrapText="1"/>
    </xf>
    <xf numFmtId="0" fontId="25" fillId="0" borderId="34" xfId="0" applyFont="1" applyBorder="1" applyAlignment="1">
      <alignment horizontal="left" vertical="top" wrapText="1"/>
    </xf>
    <xf numFmtId="0" fontId="25" fillId="0" borderId="35" xfId="0" applyFont="1" applyBorder="1" applyAlignment="1">
      <alignment horizontal="left" vertical="top" wrapText="1"/>
    </xf>
    <xf numFmtId="0" fontId="25" fillId="0" borderId="36" xfId="0" applyFont="1" applyBorder="1" applyAlignment="1">
      <alignment horizontal="left" vertical="top" wrapText="1"/>
    </xf>
    <xf numFmtId="0" fontId="9" fillId="0" borderId="1" xfId="0" applyFont="1" applyBorder="1" applyAlignment="1">
      <alignment horizontal="left" vertical="top" wrapText="1"/>
    </xf>
    <xf numFmtId="0" fontId="8" fillId="0" borderId="38" xfId="0" applyFont="1" applyBorder="1" applyAlignment="1">
      <alignment horizontal="right" wrapText="1"/>
    </xf>
    <xf numFmtId="0" fontId="8" fillId="0" borderId="0" xfId="0" applyFont="1" applyAlignment="1">
      <alignment horizontal="right" wrapText="1"/>
    </xf>
    <xf numFmtId="0" fontId="11" fillId="0" borderId="0" xfId="0" applyFont="1" applyAlignment="1">
      <alignment horizontal="right" vertical="center" wrapText="1"/>
    </xf>
    <xf numFmtId="0" fontId="45" fillId="0" borderId="0" xfId="0" applyFont="1" applyAlignment="1">
      <alignment horizontal="left" wrapText="1"/>
    </xf>
    <xf numFmtId="0" fontId="45" fillId="0" borderId="8" xfId="0" applyFont="1" applyBorder="1" applyAlignment="1">
      <alignment horizontal="left" wrapText="1"/>
    </xf>
    <xf numFmtId="0" fontId="11" fillId="0" borderId="0" xfId="0" applyFont="1" applyAlignment="1">
      <alignment horizontal="left" wrapText="1"/>
    </xf>
    <xf numFmtId="0" fontId="3" fillId="0" borderId="79" xfId="0" applyFont="1" applyBorder="1" applyAlignment="1">
      <alignment horizontal="left"/>
    </xf>
    <xf numFmtId="0" fontId="3" fillId="0" borderId="80" xfId="0" applyFont="1" applyBorder="1" applyAlignment="1">
      <alignment horizontal="left"/>
    </xf>
    <xf numFmtId="0" fontId="3" fillId="0" borderId="72" xfId="0" applyFont="1" applyBorder="1" applyAlignment="1">
      <alignment horizontal="left"/>
    </xf>
    <xf numFmtId="0" fontId="25" fillId="0" borderId="85" xfId="0" applyFont="1" applyBorder="1" applyAlignment="1">
      <alignment horizontal="left" vertical="top" wrapText="1"/>
    </xf>
    <xf numFmtId="0" fontId="25" fillId="0" borderId="86" xfId="0" applyFont="1" applyBorder="1" applyAlignment="1">
      <alignment horizontal="left" vertical="top" wrapText="1"/>
    </xf>
    <xf numFmtId="0" fontId="25" fillId="0" borderId="74" xfId="0" applyFont="1" applyBorder="1" applyAlignment="1">
      <alignment horizontal="left" vertical="top" wrapText="1"/>
    </xf>
    <xf numFmtId="0" fontId="25" fillId="0" borderId="34" xfId="0" applyFont="1" applyBorder="1" applyAlignment="1">
      <alignment horizontal="center" vertical="center"/>
    </xf>
    <xf numFmtId="0" fontId="25" fillId="0" borderId="36" xfId="0" applyFont="1" applyBorder="1" applyAlignment="1">
      <alignment horizontal="center" vertical="center"/>
    </xf>
    <xf numFmtId="0" fontId="26" fillId="0" borderId="34" xfId="0" applyFont="1" applyBorder="1" applyAlignment="1">
      <alignment horizontal="center" vertical="center"/>
    </xf>
    <xf numFmtId="0" fontId="26" fillId="0" borderId="35" xfId="0" applyFont="1" applyBorder="1" applyAlignment="1">
      <alignment horizontal="center" vertical="center"/>
    </xf>
    <xf numFmtId="0" fontId="26" fillId="0" borderId="36" xfId="0" applyFont="1" applyBorder="1" applyAlignment="1">
      <alignment horizontal="center" vertical="center"/>
    </xf>
    <xf numFmtId="0" fontId="47" fillId="0" borderId="0" xfId="0" applyFont="1" applyAlignment="1">
      <alignment horizontal="right" vertical="center" wrapText="1"/>
    </xf>
    <xf numFmtId="0" fontId="47" fillId="0" borderId="33" xfId="0" applyFont="1" applyBorder="1" applyAlignment="1">
      <alignment horizontal="right" vertical="center" wrapText="1"/>
    </xf>
    <xf numFmtId="0" fontId="29" fillId="0" borderId="0" xfId="0" applyFont="1" applyAlignment="1">
      <alignment horizontal="right" vertical="center" wrapText="1"/>
    </xf>
    <xf numFmtId="0" fontId="25" fillId="0" borderId="32" xfId="0" applyFont="1" applyBorder="1" applyAlignment="1">
      <alignment horizontal="left" vertical="top" wrapText="1"/>
    </xf>
    <xf numFmtId="0" fontId="25" fillId="0" borderId="0" xfId="0" applyFont="1" applyAlignment="1">
      <alignment horizontal="left" vertical="top" wrapText="1"/>
    </xf>
    <xf numFmtId="0" fontId="25" fillId="0" borderId="33" xfId="0" applyFont="1" applyBorder="1" applyAlignment="1">
      <alignment horizontal="left" vertical="top" wrapText="1"/>
    </xf>
    <xf numFmtId="0" fontId="11" fillId="0" borderId="0" xfId="0" applyFont="1" applyAlignment="1">
      <alignment horizontal="right" wrapText="1"/>
    </xf>
    <xf numFmtId="177" fontId="11" fillId="0" borderId="0" xfId="0" applyNumberFormat="1" applyFont="1" applyAlignment="1">
      <alignment horizontal="right" vertical="center" wrapText="1"/>
    </xf>
    <xf numFmtId="0" fontId="25" fillId="0" borderId="0" xfId="0" applyFont="1" applyAlignment="1">
      <alignment horizontal="right" wrapText="1"/>
    </xf>
    <xf numFmtId="177" fontId="25" fillId="0" borderId="34" xfId="0" applyNumberFormat="1" applyFont="1" applyBorder="1" applyAlignment="1">
      <alignment horizontal="center" vertical="center" wrapText="1"/>
    </xf>
    <xf numFmtId="177" fontId="25" fillId="0" borderId="35" xfId="0" applyNumberFormat="1" applyFont="1" applyBorder="1" applyAlignment="1">
      <alignment horizontal="center" vertical="center" wrapText="1"/>
    </xf>
    <xf numFmtId="177" fontId="25" fillId="0" borderId="36" xfId="0" applyNumberFormat="1" applyFont="1" applyBorder="1" applyAlignment="1">
      <alignment horizontal="center" vertical="center" wrapText="1"/>
    </xf>
    <xf numFmtId="0" fontId="3" fillId="0" borderId="7" xfId="0" applyFont="1" applyBorder="1" applyAlignment="1">
      <alignment horizontal="right" vertical="center"/>
    </xf>
    <xf numFmtId="0" fontId="3" fillId="0" borderId="11" xfId="0" applyFont="1" applyBorder="1" applyAlignment="1">
      <alignment horizontal="right" vertical="center"/>
    </xf>
    <xf numFmtId="0" fontId="3" fillId="0" borderId="0" xfId="0" applyFont="1" applyAlignment="1">
      <alignment horizontal="right" vertical="center"/>
    </xf>
    <xf numFmtId="0" fontId="3" fillId="0" borderId="15" xfId="0" applyFont="1" applyBorder="1" applyAlignment="1">
      <alignment horizontal="right" vertical="center"/>
    </xf>
    <xf numFmtId="0" fontId="10" fillId="0" borderId="1" xfId="0" applyFont="1" applyBorder="1" applyAlignment="1">
      <alignment horizontal="center" vertical="center"/>
    </xf>
    <xf numFmtId="0" fontId="3" fillId="0" borderId="1" xfId="0" applyFont="1" applyBorder="1" applyAlignment="1">
      <alignment horizontal="center" vertical="center" wrapText="1"/>
    </xf>
    <xf numFmtId="0" fontId="29" fillId="0" borderId="1" xfId="0" applyFont="1" applyBorder="1" applyAlignment="1">
      <alignment horizontal="right" wrapText="1"/>
    </xf>
    <xf numFmtId="0" fontId="12" fillId="0" borderId="48"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6"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47" xfId="0" applyFont="1" applyBorder="1" applyAlignment="1">
      <alignment horizontal="center" vertical="center" wrapText="1"/>
    </xf>
    <xf numFmtId="0" fontId="25" fillId="0" borderId="7" xfId="0" applyFont="1" applyBorder="1" applyAlignment="1">
      <alignment horizontal="center" vertical="center"/>
    </xf>
    <xf numFmtId="0" fontId="25" fillId="0" borderId="11" xfId="0" applyFont="1" applyBorder="1" applyAlignment="1">
      <alignment horizontal="center" vertical="center"/>
    </xf>
    <xf numFmtId="0" fontId="9" fillId="0" borderId="14" xfId="0" applyFont="1" applyBorder="1" applyAlignment="1">
      <alignment horizontal="left" vertical="top" wrapText="1"/>
    </xf>
    <xf numFmtId="0" fontId="9" fillId="0" borderId="0" xfId="0" applyFont="1" applyAlignment="1">
      <alignment horizontal="left" vertical="top" wrapText="1"/>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26" fillId="0" borderId="10" xfId="0" applyFont="1" applyBorder="1" applyAlignment="1">
      <alignment horizontal="center" vertical="center"/>
    </xf>
    <xf numFmtId="0" fontId="26" fillId="0" borderId="7" xfId="0" applyFont="1" applyBorder="1" applyAlignment="1">
      <alignment horizontal="center" vertical="center"/>
    </xf>
    <xf numFmtId="0" fontId="26" fillId="0" borderId="11" xfId="0" applyFont="1" applyBorder="1" applyAlignment="1">
      <alignment horizontal="center" vertical="center"/>
    </xf>
    <xf numFmtId="0" fontId="3" fillId="0" borderId="14" xfId="0" applyFont="1" applyBorder="1" applyAlignment="1">
      <alignment horizontal="center" vertical="center" shrinkToFi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4" xfId="0" applyFont="1" applyBorder="1" applyAlignment="1">
      <alignment horizontal="center" vertical="center" wrapText="1"/>
    </xf>
    <xf numFmtId="0" fontId="25" fillId="0" borderId="9" xfId="0" applyFont="1" applyBorder="1" applyAlignment="1">
      <alignment horizontal="center"/>
    </xf>
    <xf numFmtId="0" fontId="25" fillId="0" borderId="8" xfId="0" applyFont="1" applyBorder="1" applyAlignment="1">
      <alignment horizontal="center"/>
    </xf>
    <xf numFmtId="177" fontId="25" fillId="0" borderId="9" xfId="0" applyNumberFormat="1" applyFont="1" applyBorder="1" applyAlignment="1">
      <alignment horizontal="center" shrinkToFit="1"/>
    </xf>
    <xf numFmtId="0" fontId="25" fillId="0" borderId="34" xfId="0" quotePrefix="1" applyFont="1" applyBorder="1" applyAlignment="1">
      <alignment horizontal="left" vertical="top" wrapText="1"/>
    </xf>
    <xf numFmtId="0" fontId="23" fillId="0" borderId="38" xfId="0" applyFont="1" applyBorder="1" applyAlignment="1">
      <alignment horizontal="left" wrapText="1"/>
    </xf>
    <xf numFmtId="0" fontId="3" fillId="0" borderId="10" xfId="0" applyFont="1" applyBorder="1" applyAlignment="1">
      <alignment horizontal="left" vertical="top" wrapText="1"/>
    </xf>
    <xf numFmtId="0" fontId="3" fillId="0" borderId="7" xfId="0" applyFont="1" applyBorder="1" applyAlignment="1">
      <alignment horizontal="left" vertical="top" wrapText="1"/>
    </xf>
    <xf numFmtId="0" fontId="3" fillId="0" borderId="11" xfId="0" applyFont="1" applyBorder="1" applyAlignment="1">
      <alignment horizontal="left" vertical="top" wrapText="1"/>
    </xf>
    <xf numFmtId="0" fontId="3" fillId="0" borderId="14" xfId="0" applyFont="1" applyBorder="1" applyAlignment="1">
      <alignment horizontal="left" vertical="top" wrapText="1"/>
    </xf>
    <xf numFmtId="0" fontId="3" fillId="0" borderId="0" xfId="0" applyFont="1" applyBorder="1" applyAlignment="1">
      <alignment horizontal="left" vertical="top" wrapText="1"/>
    </xf>
    <xf numFmtId="0" fontId="3" fillId="0" borderId="15" xfId="0" applyFont="1" applyBorder="1" applyAlignment="1">
      <alignment horizontal="left" vertical="top" wrapText="1"/>
    </xf>
    <xf numFmtId="0" fontId="10" fillId="0" borderId="0" xfId="0" applyFont="1" applyAlignment="1">
      <alignment horizontal="left" vertical="top" wrapText="1"/>
    </xf>
    <xf numFmtId="0" fontId="10" fillId="0" borderId="8" xfId="0" applyFont="1" applyBorder="1" applyAlignment="1">
      <alignment horizontal="left" vertical="top" wrapText="1"/>
    </xf>
    <xf numFmtId="0" fontId="10" fillId="0" borderId="5" xfId="0" applyFont="1" applyBorder="1" applyAlignment="1">
      <alignment horizontal="left" vertical="center" wrapText="1"/>
    </xf>
  </cellXfs>
  <cellStyles count="2">
    <cellStyle name="標準" xfId="0" builtinId="0"/>
    <cellStyle name="標準 2" xfId="1" xr:uid="{00000000-0005-0000-0000-000001000000}"/>
  </cellStyles>
  <dxfs count="66">
    <dxf>
      <fill>
        <patternFill>
          <bgColor rgb="FFFFCCFF"/>
        </patternFill>
      </fill>
    </dxf>
    <dxf>
      <fill>
        <patternFill>
          <bgColor rgb="FFFF0000"/>
        </patternFill>
      </fill>
    </dxf>
    <dxf>
      <fill>
        <patternFill>
          <bgColor rgb="FFFF0000"/>
        </patternFill>
      </fill>
    </dxf>
    <dxf>
      <font>
        <color rgb="FFFF0000"/>
      </font>
      <fill>
        <patternFill patternType="none">
          <bgColor auto="1"/>
        </patternFill>
      </fill>
    </dxf>
    <dxf>
      <fill>
        <patternFill>
          <bgColor rgb="FFFFCCFF"/>
        </patternFill>
      </fill>
    </dxf>
    <dxf>
      <fill>
        <patternFill>
          <bgColor rgb="FFFF0000"/>
        </patternFill>
      </fill>
    </dxf>
    <dxf>
      <fill>
        <patternFill>
          <bgColor rgb="FFFF0000"/>
        </patternFill>
      </fill>
    </dxf>
    <dxf>
      <font>
        <color rgb="FFFF0000"/>
      </font>
      <fill>
        <patternFill patternType="none">
          <bgColor auto="1"/>
        </patternFill>
      </fill>
    </dxf>
    <dxf>
      <fill>
        <patternFill>
          <bgColor theme="6" tint="0.79998168889431442"/>
        </patternFill>
      </fill>
    </dxf>
    <dxf>
      <fill>
        <patternFill>
          <bgColor theme="8" tint="0.39994506668294322"/>
        </patternFill>
      </fill>
    </dxf>
    <dxf>
      <fill>
        <patternFill>
          <bgColor theme="5"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6" tint="0.79998168889431442"/>
        </patternFill>
      </fill>
    </dxf>
    <dxf>
      <fill>
        <patternFill>
          <bgColor theme="8" tint="0.39994506668294322"/>
        </patternFill>
      </fill>
    </dxf>
    <dxf>
      <fill>
        <patternFill>
          <bgColor theme="5"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6" tint="0.79998168889431442"/>
        </patternFill>
      </fill>
    </dxf>
    <dxf>
      <fill>
        <patternFill>
          <bgColor theme="8" tint="0.39994506668294322"/>
        </patternFill>
      </fill>
    </dxf>
    <dxf>
      <fill>
        <patternFill>
          <bgColor theme="5"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6" tint="0.79998168889431442"/>
        </patternFill>
      </fill>
    </dxf>
    <dxf>
      <fill>
        <patternFill>
          <bgColor theme="8" tint="0.39994506668294322"/>
        </patternFill>
      </fill>
    </dxf>
    <dxf>
      <fill>
        <patternFill>
          <bgColor theme="5"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6" tint="0.79998168889431442"/>
        </patternFill>
      </fill>
    </dxf>
    <dxf>
      <fill>
        <patternFill>
          <bgColor theme="8" tint="0.39994506668294322"/>
        </patternFill>
      </fill>
    </dxf>
    <dxf>
      <fill>
        <patternFill>
          <bgColor theme="5"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6" tint="0.79998168889431442"/>
        </patternFill>
      </fill>
    </dxf>
    <dxf>
      <fill>
        <patternFill>
          <bgColor theme="8" tint="0.39994506668294322"/>
        </patternFill>
      </fill>
    </dxf>
    <dxf>
      <fill>
        <patternFill>
          <bgColor theme="5"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6" tint="0.79998168889431442"/>
        </patternFill>
      </fill>
    </dxf>
    <dxf>
      <fill>
        <patternFill>
          <bgColor theme="8" tint="0.39994506668294322"/>
        </patternFill>
      </fill>
    </dxf>
    <dxf>
      <fill>
        <patternFill>
          <bgColor theme="5"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6" tint="0.79998168889431442"/>
        </patternFill>
      </fill>
    </dxf>
    <dxf>
      <fill>
        <patternFill>
          <bgColor theme="8" tint="0.39994506668294322"/>
        </patternFill>
      </fill>
    </dxf>
    <dxf>
      <fill>
        <patternFill>
          <bgColor theme="5"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6" tint="0.79998168889431442"/>
        </patternFill>
      </fill>
    </dxf>
    <dxf>
      <fill>
        <patternFill>
          <bgColor theme="8" tint="0.39994506668294322"/>
        </patternFill>
      </fill>
    </dxf>
    <dxf>
      <fill>
        <patternFill>
          <bgColor theme="5"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0000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599993602252007"/>
          <c:y val="0.16860611401676984"/>
          <c:w val="0.48609513451265157"/>
          <c:h val="0.77633171765938014"/>
        </c:manualLayout>
      </c:layout>
      <c:radarChart>
        <c:radarStyle val="marker"/>
        <c:varyColors val="0"/>
        <c:ser>
          <c:idx val="0"/>
          <c:order val="0"/>
          <c:tx>
            <c:strRef>
              <c:f>習得レベル等集計!$A$6</c:f>
              <c:strCache>
                <c:ptCount val="1"/>
                <c:pt idx="0">
                  <c:v>【学習・教育目標習得レベル[%]】</c:v>
                </c:pt>
              </c:strCache>
            </c:strRef>
          </c:tx>
          <c:spPr>
            <a:ln w="28575" cap="rnd">
              <a:solidFill>
                <a:schemeClr val="accent1"/>
              </a:solidFill>
              <a:round/>
            </a:ln>
            <a:effectLst/>
          </c:spPr>
          <c:marker>
            <c:symbol val="circle"/>
            <c:size val="5"/>
            <c:spPr>
              <a:solidFill>
                <a:schemeClr val="accent5">
                  <a:lumMod val="75000"/>
                </a:schemeClr>
              </a:solidFill>
              <a:ln w="28575">
                <a:solidFill>
                  <a:schemeClr val="accent5">
                    <a:lumMod val="75000"/>
                  </a:schemeClr>
                </a:solidFill>
              </a:ln>
              <a:effectLst/>
            </c:spPr>
          </c:marker>
          <c:cat>
            <c:strRef>
              <c:f>習得レベル等集計!$A$10:$C$14</c:f>
              <c:strCache>
                <c:ptCount val="5"/>
                <c:pt idx="0">
                  <c:v>1. 分析・行動</c:v>
                </c:pt>
                <c:pt idx="1">
                  <c:v>2. 倫　理</c:v>
                </c:pt>
                <c:pt idx="2">
                  <c:v>3. 知　識</c:v>
                </c:pt>
                <c:pt idx="3">
                  <c:v>4. 協働・コミュニケーション</c:v>
                </c:pt>
                <c:pt idx="4">
                  <c:v>5. 解決・統合</c:v>
                </c:pt>
              </c:strCache>
            </c:strRef>
          </c:cat>
          <c:val>
            <c:numRef>
              <c:f>習得レベル等集計!$O$10:$O$14</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0-1E04-44E4-846D-1863F077A564}"/>
            </c:ext>
          </c:extLst>
        </c:ser>
        <c:dLbls>
          <c:showLegendKey val="0"/>
          <c:showVal val="0"/>
          <c:showCatName val="0"/>
          <c:showSerName val="0"/>
          <c:showPercent val="0"/>
          <c:showBubbleSize val="0"/>
        </c:dLbls>
        <c:axId val="211054424"/>
        <c:axId val="415494648"/>
      </c:radarChart>
      <c:catAx>
        <c:axId val="2110544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ja-JP"/>
          </a:p>
        </c:txPr>
        <c:crossAx val="415494648"/>
        <c:crosses val="autoZero"/>
        <c:auto val="1"/>
        <c:lblAlgn val="ctr"/>
        <c:lblOffset val="100"/>
        <c:noMultiLvlLbl val="0"/>
      </c:catAx>
      <c:valAx>
        <c:axId val="415494648"/>
        <c:scaling>
          <c:orientation val="minMax"/>
          <c:max val="100"/>
        </c:scaling>
        <c:delete val="0"/>
        <c:axPos val="l"/>
        <c:majorGridlines>
          <c:spPr>
            <a:ln w="9525" cap="flat" cmpd="sng" algn="ctr">
              <a:solidFill>
                <a:schemeClr val="tx1"/>
              </a:solidFill>
              <a:round/>
            </a:ln>
            <a:effectLst/>
          </c:spPr>
        </c:majorGridlines>
        <c:numFmt formatCode="0_ " sourceLinked="0"/>
        <c:majorTickMark val="none"/>
        <c:minorTickMark val="none"/>
        <c:tickLblPos val="nextTo"/>
        <c:spPr>
          <a:noFill/>
          <a:ln w="9525">
            <a:solidFill>
              <a:schemeClr val="tx1">
                <a:lumMod val="65000"/>
                <a:lumOff val="35000"/>
              </a:schemeClr>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211054424"/>
        <c:crosses val="autoZero"/>
        <c:crossBetween val="between"/>
        <c:majorUnit val="20"/>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4972221641711425"/>
          <c:y val="4.1055833929849683E-2"/>
        </c:manualLayout>
      </c:layout>
      <c:overlay val="1"/>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4057378176142622"/>
          <c:y val="0.30449614252763862"/>
          <c:w val="0.32444000567556242"/>
          <c:h val="0.60543082792047187"/>
        </c:manualLayout>
      </c:layout>
      <c:radarChart>
        <c:radarStyle val="marker"/>
        <c:varyColors val="0"/>
        <c:ser>
          <c:idx val="0"/>
          <c:order val="0"/>
          <c:tx>
            <c:strRef>
              <c:f>最終年_後期!$A$27</c:f>
              <c:strCache>
                <c:ptCount val="1"/>
                <c:pt idx="0">
                  <c:v>【今学期の学習・教育目標習得レベル[%]】</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最終年_後期!$A$31:$C$35</c:f>
              <c:strCache>
                <c:ptCount val="5"/>
                <c:pt idx="0">
                  <c:v>1. 分析・行動</c:v>
                </c:pt>
                <c:pt idx="1">
                  <c:v>2. 倫　理</c:v>
                </c:pt>
                <c:pt idx="2">
                  <c:v>3. 知　識</c:v>
                </c:pt>
                <c:pt idx="3">
                  <c:v>4. 協働・コミュニケーション</c:v>
                </c:pt>
                <c:pt idx="4">
                  <c:v>5. 解決・統合</c:v>
                </c:pt>
              </c:strCache>
            </c:strRef>
          </c:cat>
          <c:val>
            <c:numRef>
              <c:f>最終年_後期!$N$31:$N$35</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0-59F3-41D4-9082-C57DB3CDECD3}"/>
            </c:ext>
          </c:extLst>
        </c:ser>
        <c:dLbls>
          <c:showLegendKey val="0"/>
          <c:showVal val="0"/>
          <c:showCatName val="0"/>
          <c:showSerName val="0"/>
          <c:showPercent val="0"/>
          <c:showBubbleSize val="0"/>
        </c:dLbls>
        <c:axId val="211051352"/>
        <c:axId val="211051744"/>
      </c:radarChart>
      <c:catAx>
        <c:axId val="2110513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ja-JP"/>
          </a:p>
        </c:txPr>
        <c:crossAx val="211051744"/>
        <c:crosses val="autoZero"/>
        <c:auto val="1"/>
        <c:lblAlgn val="ctr"/>
        <c:lblOffset val="100"/>
        <c:noMultiLvlLbl val="0"/>
      </c:catAx>
      <c:valAx>
        <c:axId val="211051744"/>
        <c:scaling>
          <c:orientation val="minMax"/>
          <c:max val="100"/>
        </c:scaling>
        <c:delete val="0"/>
        <c:axPos val="l"/>
        <c:majorGridlines>
          <c:spPr>
            <a:ln w="9525" cap="flat" cmpd="sng" algn="ctr">
              <a:solidFill>
                <a:schemeClr val="tx1"/>
              </a:solidFill>
              <a:round/>
            </a:ln>
            <a:effectLst/>
          </c:spPr>
        </c:majorGridlines>
        <c:numFmt formatCode="0_ " sourceLinked="0"/>
        <c:majorTickMark val="none"/>
        <c:minorTickMark val="none"/>
        <c:tickLblPos val="nextTo"/>
        <c:spPr>
          <a:noFill/>
          <a:ln w="9525">
            <a:solidFill>
              <a:schemeClr val="tx1">
                <a:lumMod val="65000"/>
                <a:lumOff val="35000"/>
              </a:schemeClr>
            </a:solidFill>
          </a:ln>
          <a:effectLst/>
        </c:spPr>
        <c:txPr>
          <a:bodyPr rot="-60000000" spcFirstLastPara="1" vertOverflow="ellipsis" vert="horz" wrap="square" anchor="ctr" anchorCtr="1"/>
          <a:lstStyle/>
          <a:p>
            <a:pPr>
              <a:defRPr sz="1000" b="0" i="0" u="none" strike="noStrike" kern="1200" baseline="0">
                <a:solidFill>
                  <a:srgbClr val="0070C0"/>
                </a:solidFill>
                <a:latin typeface="+mn-lt"/>
                <a:ea typeface="+mn-ea"/>
                <a:cs typeface="+mn-cs"/>
              </a:defRPr>
            </a:pPr>
            <a:endParaRPr lang="ja-JP"/>
          </a:p>
        </c:txPr>
        <c:crossAx val="2110513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4972221641711425"/>
          <c:y val="4.1055833929849683E-2"/>
        </c:manualLayout>
      </c:layout>
      <c:overlay val="1"/>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4057378176142622"/>
          <c:y val="0.30449614252763862"/>
          <c:w val="0.32444000567556242"/>
          <c:h val="0.60543082792047187"/>
        </c:manualLayout>
      </c:layout>
      <c:radarChart>
        <c:radarStyle val="marker"/>
        <c:varyColors val="0"/>
        <c:ser>
          <c:idx val="0"/>
          <c:order val="0"/>
          <c:tx>
            <c:strRef>
              <c:f>'1年_前期'!$A$27</c:f>
              <c:strCache>
                <c:ptCount val="1"/>
                <c:pt idx="0">
                  <c:v>【今学期の学習・教育目標習得レベル[%]】</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'1年_前期'!$A$31:$C$35</c:f>
              <c:strCache>
                <c:ptCount val="5"/>
                <c:pt idx="0">
                  <c:v>1. 分析・行動</c:v>
                </c:pt>
                <c:pt idx="1">
                  <c:v>2. 倫　理</c:v>
                </c:pt>
                <c:pt idx="2">
                  <c:v>3. 知　識</c:v>
                </c:pt>
                <c:pt idx="3">
                  <c:v>4. 協働・コミュニケーション</c:v>
                </c:pt>
                <c:pt idx="4">
                  <c:v>5. 解決・統合</c:v>
                </c:pt>
              </c:strCache>
            </c:strRef>
          </c:cat>
          <c:val>
            <c:numRef>
              <c:f>'1年_前期'!$N$31:$N$35</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0-95D3-4306-8B2C-DB7E8357590E}"/>
            </c:ext>
          </c:extLst>
        </c:ser>
        <c:dLbls>
          <c:showLegendKey val="0"/>
          <c:showVal val="0"/>
          <c:showCatName val="0"/>
          <c:showSerName val="0"/>
          <c:showPercent val="0"/>
          <c:showBubbleSize val="0"/>
        </c:dLbls>
        <c:axId val="211051352"/>
        <c:axId val="211051744"/>
      </c:radarChart>
      <c:catAx>
        <c:axId val="2110513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ja-JP"/>
          </a:p>
        </c:txPr>
        <c:crossAx val="211051744"/>
        <c:crosses val="autoZero"/>
        <c:auto val="1"/>
        <c:lblAlgn val="ctr"/>
        <c:lblOffset val="100"/>
        <c:noMultiLvlLbl val="0"/>
      </c:catAx>
      <c:valAx>
        <c:axId val="211051744"/>
        <c:scaling>
          <c:orientation val="minMax"/>
          <c:max val="100"/>
        </c:scaling>
        <c:delete val="0"/>
        <c:axPos val="l"/>
        <c:majorGridlines>
          <c:spPr>
            <a:ln w="9525" cap="flat" cmpd="sng" algn="ctr">
              <a:solidFill>
                <a:schemeClr val="tx1"/>
              </a:solidFill>
              <a:round/>
            </a:ln>
            <a:effectLst/>
          </c:spPr>
        </c:majorGridlines>
        <c:numFmt formatCode="0_ " sourceLinked="0"/>
        <c:majorTickMark val="none"/>
        <c:minorTickMark val="none"/>
        <c:tickLblPos val="nextTo"/>
        <c:spPr>
          <a:noFill/>
          <a:ln w="9525">
            <a:solidFill>
              <a:schemeClr val="tx1">
                <a:lumMod val="65000"/>
                <a:lumOff val="35000"/>
              </a:schemeClr>
            </a:solidFill>
          </a:ln>
          <a:effectLst/>
        </c:spPr>
        <c:txPr>
          <a:bodyPr rot="-60000000" spcFirstLastPara="1" vertOverflow="ellipsis" vert="horz" wrap="square" anchor="ctr" anchorCtr="1"/>
          <a:lstStyle/>
          <a:p>
            <a:pPr>
              <a:defRPr sz="1000" b="0" i="0" u="none" strike="noStrike" kern="1200" baseline="0">
                <a:solidFill>
                  <a:srgbClr val="0070C0"/>
                </a:solidFill>
                <a:latin typeface="+mn-lt"/>
                <a:ea typeface="+mn-ea"/>
                <a:cs typeface="+mn-cs"/>
              </a:defRPr>
            </a:pPr>
            <a:endParaRPr lang="ja-JP"/>
          </a:p>
        </c:txPr>
        <c:crossAx val="2110513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4972221641711425"/>
          <c:y val="4.1055833929849683E-2"/>
        </c:manualLayout>
      </c:layout>
      <c:overlay val="1"/>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4057378176142622"/>
          <c:y val="0.30449614252763862"/>
          <c:w val="0.32444000567556242"/>
          <c:h val="0.60543082792047187"/>
        </c:manualLayout>
      </c:layout>
      <c:radarChart>
        <c:radarStyle val="marker"/>
        <c:varyColors val="0"/>
        <c:ser>
          <c:idx val="0"/>
          <c:order val="0"/>
          <c:tx>
            <c:strRef>
              <c:f>最終年_後期!$A$27</c:f>
              <c:strCache>
                <c:ptCount val="1"/>
                <c:pt idx="0">
                  <c:v>【今学期の学習・教育目標習得レベル[%]】</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最終年_後期!$A$31:$C$35</c:f>
              <c:strCache>
                <c:ptCount val="5"/>
                <c:pt idx="0">
                  <c:v>1. 分析・行動</c:v>
                </c:pt>
                <c:pt idx="1">
                  <c:v>2. 倫　理</c:v>
                </c:pt>
                <c:pt idx="2">
                  <c:v>3. 知　識</c:v>
                </c:pt>
                <c:pt idx="3">
                  <c:v>4. 協働・コミュニケーション</c:v>
                </c:pt>
                <c:pt idx="4">
                  <c:v>5. 解決・統合</c:v>
                </c:pt>
              </c:strCache>
            </c:strRef>
          </c:cat>
          <c:val>
            <c:numRef>
              <c:f>最終年_後期!$N$31:$N$35</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0-6522-48A5-BC76-F5D32E7D28B5}"/>
            </c:ext>
          </c:extLst>
        </c:ser>
        <c:dLbls>
          <c:showLegendKey val="0"/>
          <c:showVal val="0"/>
          <c:showCatName val="0"/>
          <c:showSerName val="0"/>
          <c:showPercent val="0"/>
          <c:showBubbleSize val="0"/>
        </c:dLbls>
        <c:axId val="211051352"/>
        <c:axId val="211051744"/>
      </c:radarChart>
      <c:catAx>
        <c:axId val="2110513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ja-JP"/>
          </a:p>
        </c:txPr>
        <c:crossAx val="211051744"/>
        <c:crosses val="autoZero"/>
        <c:auto val="1"/>
        <c:lblAlgn val="ctr"/>
        <c:lblOffset val="100"/>
        <c:noMultiLvlLbl val="0"/>
      </c:catAx>
      <c:valAx>
        <c:axId val="211051744"/>
        <c:scaling>
          <c:orientation val="minMax"/>
          <c:max val="100"/>
        </c:scaling>
        <c:delete val="0"/>
        <c:axPos val="l"/>
        <c:majorGridlines>
          <c:spPr>
            <a:ln w="9525" cap="flat" cmpd="sng" algn="ctr">
              <a:solidFill>
                <a:schemeClr val="tx1"/>
              </a:solidFill>
              <a:round/>
            </a:ln>
            <a:effectLst/>
          </c:spPr>
        </c:majorGridlines>
        <c:numFmt formatCode="0_ " sourceLinked="0"/>
        <c:majorTickMark val="none"/>
        <c:minorTickMark val="none"/>
        <c:tickLblPos val="nextTo"/>
        <c:spPr>
          <a:noFill/>
          <a:ln w="9525">
            <a:solidFill>
              <a:schemeClr val="tx1">
                <a:lumMod val="65000"/>
                <a:lumOff val="35000"/>
              </a:schemeClr>
            </a:solidFill>
          </a:ln>
          <a:effectLst/>
        </c:spPr>
        <c:txPr>
          <a:bodyPr rot="-60000000" spcFirstLastPara="1" vertOverflow="ellipsis" vert="horz" wrap="square" anchor="ctr" anchorCtr="1"/>
          <a:lstStyle/>
          <a:p>
            <a:pPr>
              <a:defRPr sz="1000" b="0" i="0" u="none" strike="noStrike" kern="1200" baseline="0">
                <a:solidFill>
                  <a:srgbClr val="0070C0"/>
                </a:solidFill>
                <a:latin typeface="+mn-lt"/>
                <a:ea typeface="+mn-ea"/>
                <a:cs typeface="+mn-cs"/>
              </a:defRPr>
            </a:pPr>
            <a:endParaRPr lang="ja-JP"/>
          </a:p>
        </c:txPr>
        <c:crossAx val="2110513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21</xdr:col>
      <xdr:colOff>185678</xdr:colOff>
      <xdr:row>16</xdr:row>
      <xdr:rowOff>27563</xdr:rowOff>
    </xdr:from>
    <xdr:to>
      <xdr:col>22</xdr:col>
      <xdr:colOff>12593</xdr:colOff>
      <xdr:row>18</xdr:row>
      <xdr:rowOff>171915</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a:off x="11411239" y="3651709"/>
          <a:ext cx="36000" cy="543938"/>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188757</xdr:colOff>
      <xdr:row>12</xdr:row>
      <xdr:rowOff>35938</xdr:rowOff>
    </xdr:from>
    <xdr:to>
      <xdr:col>24</xdr:col>
      <xdr:colOff>15672</xdr:colOff>
      <xdr:row>18</xdr:row>
      <xdr:rowOff>167267</xdr:rowOff>
    </xdr:to>
    <xdr:sp macro="" textlink="">
      <xdr:nvSpPr>
        <xdr:cNvPr id="9" name="右大かっこ 8">
          <a:extLst>
            <a:ext uri="{FF2B5EF4-FFF2-40B4-BE49-F238E27FC236}">
              <a16:creationId xmlns:a16="http://schemas.microsoft.com/office/drawing/2014/main" id="{00000000-0008-0000-0000-000009000000}"/>
            </a:ext>
          </a:extLst>
        </xdr:cNvPr>
        <xdr:cNvSpPr/>
      </xdr:nvSpPr>
      <xdr:spPr>
        <a:xfrm>
          <a:off x="11832489" y="2860914"/>
          <a:ext cx="36000" cy="133008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188479</xdr:colOff>
      <xdr:row>28</xdr:row>
      <xdr:rowOff>16654</xdr:rowOff>
    </xdr:from>
    <xdr:to>
      <xdr:col>24</xdr:col>
      <xdr:colOff>15394</xdr:colOff>
      <xdr:row>32</xdr:row>
      <xdr:rowOff>185853</xdr:rowOff>
    </xdr:to>
    <xdr:sp macro="" textlink="">
      <xdr:nvSpPr>
        <xdr:cNvPr id="11" name="右大かっこ 10">
          <a:extLst>
            <a:ext uri="{FF2B5EF4-FFF2-40B4-BE49-F238E27FC236}">
              <a16:creationId xmlns:a16="http://schemas.microsoft.com/office/drawing/2014/main" id="{00000000-0008-0000-0000-00000B000000}"/>
            </a:ext>
          </a:extLst>
        </xdr:cNvPr>
        <xdr:cNvSpPr/>
      </xdr:nvSpPr>
      <xdr:spPr>
        <a:xfrm>
          <a:off x="11832211" y="6038313"/>
          <a:ext cx="36000" cy="768577"/>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424218</xdr:colOff>
      <xdr:row>11</xdr:row>
      <xdr:rowOff>47625</xdr:rowOff>
    </xdr:from>
    <xdr:to>
      <xdr:col>25</xdr:col>
      <xdr:colOff>14169</xdr:colOff>
      <xdr:row>21</xdr:row>
      <xdr:rowOff>171375</xdr:rowOff>
    </xdr:to>
    <xdr:sp macro="" textlink="">
      <xdr:nvSpPr>
        <xdr:cNvPr id="12" name="右大かっこ 11">
          <a:extLst>
            <a:ext uri="{FF2B5EF4-FFF2-40B4-BE49-F238E27FC236}">
              <a16:creationId xmlns:a16="http://schemas.microsoft.com/office/drawing/2014/main" id="{00000000-0008-0000-0000-00000C000000}"/>
            </a:ext>
          </a:extLst>
        </xdr:cNvPr>
        <xdr:cNvSpPr/>
      </xdr:nvSpPr>
      <xdr:spPr>
        <a:xfrm>
          <a:off x="12277035" y="2672808"/>
          <a:ext cx="36000" cy="2121677"/>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421866</xdr:colOff>
      <xdr:row>26</xdr:row>
      <xdr:rowOff>25776</xdr:rowOff>
    </xdr:from>
    <xdr:to>
      <xdr:col>25</xdr:col>
      <xdr:colOff>11817</xdr:colOff>
      <xdr:row>32</xdr:row>
      <xdr:rowOff>185853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a:off x="12274683" y="5647849"/>
          <a:ext cx="36000" cy="1159041"/>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220730</xdr:colOff>
      <xdr:row>28</xdr:row>
      <xdr:rowOff>73715</xdr:rowOff>
    </xdr:from>
    <xdr:to>
      <xdr:col>22</xdr:col>
      <xdr:colOff>28324</xdr:colOff>
      <xdr:row>31</xdr:row>
      <xdr:rowOff>171450</xdr:rowOff>
    </xdr:to>
    <xdr:sp macro="" textlink="">
      <xdr:nvSpPr>
        <xdr:cNvPr id="15" name="右大かっこ 14">
          <a:extLst>
            <a:ext uri="{FF2B5EF4-FFF2-40B4-BE49-F238E27FC236}">
              <a16:creationId xmlns:a16="http://schemas.microsoft.com/office/drawing/2014/main" id="{0414CF11-2973-49FF-A5AF-8DF3F968BCA1}"/>
            </a:ext>
          </a:extLst>
        </xdr:cNvPr>
        <xdr:cNvSpPr/>
      </xdr:nvSpPr>
      <xdr:spPr>
        <a:xfrm>
          <a:off x="13069955" y="6103040"/>
          <a:ext cx="45719" cy="69781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0</xdr:colOff>
      <xdr:row>111</xdr:row>
      <xdr:rowOff>104775</xdr:rowOff>
    </xdr:from>
    <xdr:to>
      <xdr:col>23</xdr:col>
      <xdr:colOff>0</xdr:colOff>
      <xdr:row>111</xdr:row>
      <xdr:rowOff>104775</xdr:rowOff>
    </xdr:to>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a:off x="8534400" y="22898100"/>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92</xdr:row>
      <xdr:rowOff>114300</xdr:rowOff>
    </xdr:from>
    <xdr:to>
      <xdr:col>23</xdr:col>
      <xdr:colOff>0</xdr:colOff>
      <xdr:row>92</xdr:row>
      <xdr:rowOff>114300</xdr:rowOff>
    </xdr:to>
    <xdr:cxnSp macro="">
      <xdr:nvCxnSpPr>
        <xdr:cNvPr id="29" name="直線矢印コネクタ 28">
          <a:extLst>
            <a:ext uri="{FF2B5EF4-FFF2-40B4-BE49-F238E27FC236}">
              <a16:creationId xmlns:a16="http://schemas.microsoft.com/office/drawing/2014/main" id="{00000000-0008-0000-0100-00001D000000}"/>
            </a:ext>
          </a:extLst>
        </xdr:cNvPr>
        <xdr:cNvCxnSpPr/>
      </xdr:nvCxnSpPr>
      <xdr:spPr>
        <a:xfrm>
          <a:off x="8668371" y="19021425"/>
          <a:ext cx="132729"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92</xdr:row>
      <xdr:rowOff>114300</xdr:rowOff>
    </xdr:from>
    <xdr:to>
      <xdr:col>13</xdr:col>
      <xdr:colOff>0</xdr:colOff>
      <xdr:row>92</xdr:row>
      <xdr:rowOff>114300</xdr:rowOff>
    </xdr:to>
    <xdr:cxnSp macro="">
      <xdr:nvCxnSpPr>
        <xdr:cNvPr id="36" name="直線矢印コネクタ 35">
          <a:extLst>
            <a:ext uri="{FF2B5EF4-FFF2-40B4-BE49-F238E27FC236}">
              <a16:creationId xmlns:a16="http://schemas.microsoft.com/office/drawing/2014/main" id="{00000000-0008-0000-0100-000024000000}"/>
            </a:ext>
          </a:extLst>
        </xdr:cNvPr>
        <xdr:cNvCxnSpPr/>
      </xdr:nvCxnSpPr>
      <xdr:spPr>
        <a:xfrm>
          <a:off x="4972050" y="19021425"/>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98</xdr:row>
      <xdr:rowOff>114300</xdr:rowOff>
    </xdr:from>
    <xdr:to>
      <xdr:col>23</xdr:col>
      <xdr:colOff>0</xdr:colOff>
      <xdr:row>98</xdr:row>
      <xdr:rowOff>114300</xdr:rowOff>
    </xdr:to>
    <xdr:cxnSp macro="">
      <xdr:nvCxnSpPr>
        <xdr:cNvPr id="39" name="直線矢印コネクタ 38">
          <a:extLst>
            <a:ext uri="{FF2B5EF4-FFF2-40B4-BE49-F238E27FC236}">
              <a16:creationId xmlns:a16="http://schemas.microsoft.com/office/drawing/2014/main" id="{00000000-0008-0000-0100-000027000000}"/>
            </a:ext>
          </a:extLst>
        </xdr:cNvPr>
        <xdr:cNvCxnSpPr/>
      </xdr:nvCxnSpPr>
      <xdr:spPr>
        <a:xfrm>
          <a:off x="4981575" y="20393025"/>
          <a:ext cx="3819525"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1680</xdr:colOff>
      <xdr:row>85</xdr:row>
      <xdr:rowOff>133350</xdr:rowOff>
    </xdr:from>
    <xdr:to>
      <xdr:col>28</xdr:col>
      <xdr:colOff>560</xdr:colOff>
      <xdr:row>85</xdr:row>
      <xdr:rowOff>133350</xdr:rowOff>
    </xdr:to>
    <xdr:cxnSp macro="">
      <xdr:nvCxnSpPr>
        <xdr:cNvPr id="49" name="直線矢印コネクタ 48">
          <a:extLst>
            <a:ext uri="{FF2B5EF4-FFF2-40B4-BE49-F238E27FC236}">
              <a16:creationId xmlns:a16="http://schemas.microsoft.com/office/drawing/2014/main" id="{00000000-0008-0000-0100-000031000000}"/>
            </a:ext>
          </a:extLst>
        </xdr:cNvPr>
        <xdr:cNvCxnSpPr/>
      </xdr:nvCxnSpPr>
      <xdr:spPr>
        <a:xfrm>
          <a:off x="10317255" y="17440275"/>
          <a:ext cx="26558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78</xdr:row>
      <xdr:rowOff>9525</xdr:rowOff>
    </xdr:from>
    <xdr:to>
      <xdr:col>19</xdr:col>
      <xdr:colOff>0</xdr:colOff>
      <xdr:row>79</xdr:row>
      <xdr:rowOff>9525</xdr:rowOff>
    </xdr:to>
    <xdr:cxnSp macro="">
      <xdr:nvCxnSpPr>
        <xdr:cNvPr id="61" name="直線矢印コネクタ 60">
          <a:extLst>
            <a:ext uri="{FF2B5EF4-FFF2-40B4-BE49-F238E27FC236}">
              <a16:creationId xmlns:a16="http://schemas.microsoft.com/office/drawing/2014/main" id="{00000000-0008-0000-0100-00003D000000}"/>
            </a:ext>
          </a:extLst>
        </xdr:cNvPr>
        <xdr:cNvCxnSpPr/>
      </xdr:nvCxnSpPr>
      <xdr:spPr>
        <a:xfrm flipV="1">
          <a:off x="8134350" y="15716250"/>
          <a:ext cx="0" cy="228600"/>
        </a:xfrm>
        <a:prstGeom prst="straightConnector1">
          <a:avLst/>
        </a:prstGeom>
        <a:ln w="12700">
          <a:solidFill>
            <a:schemeClr val="tx1"/>
          </a:solidFill>
          <a:headEnd type="arrow" w="sm" len="med"/>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75</xdr:row>
      <xdr:rowOff>133350</xdr:rowOff>
    </xdr:from>
    <xdr:to>
      <xdr:col>18</xdr:col>
      <xdr:colOff>1</xdr:colOff>
      <xdr:row>75</xdr:row>
      <xdr:rowOff>133350</xdr:rowOff>
    </xdr:to>
    <xdr:cxnSp macro="">
      <xdr:nvCxnSpPr>
        <xdr:cNvPr id="64" name="直線矢印コネクタ 63">
          <a:extLst>
            <a:ext uri="{FF2B5EF4-FFF2-40B4-BE49-F238E27FC236}">
              <a16:creationId xmlns:a16="http://schemas.microsoft.com/office/drawing/2014/main" id="{00000000-0008-0000-0100-000040000000}"/>
            </a:ext>
          </a:extLst>
        </xdr:cNvPr>
        <xdr:cNvCxnSpPr/>
      </xdr:nvCxnSpPr>
      <xdr:spPr>
        <a:xfrm>
          <a:off x="6753225" y="15154275"/>
          <a:ext cx="2667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75</xdr:row>
      <xdr:rowOff>133350</xdr:rowOff>
    </xdr:from>
    <xdr:to>
      <xdr:col>28</xdr:col>
      <xdr:colOff>0</xdr:colOff>
      <xdr:row>75</xdr:row>
      <xdr:rowOff>133350</xdr:rowOff>
    </xdr:to>
    <xdr:cxnSp macro="">
      <xdr:nvCxnSpPr>
        <xdr:cNvPr id="75" name="直線矢印コネクタ 74">
          <a:extLst>
            <a:ext uri="{FF2B5EF4-FFF2-40B4-BE49-F238E27FC236}">
              <a16:creationId xmlns:a16="http://schemas.microsoft.com/office/drawing/2014/main" id="{00000000-0008-0000-0100-00004B000000}"/>
            </a:ext>
          </a:extLst>
        </xdr:cNvPr>
        <xdr:cNvCxnSpPr/>
      </xdr:nvCxnSpPr>
      <xdr:spPr>
        <a:xfrm>
          <a:off x="8401050" y="15154275"/>
          <a:ext cx="1971675"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66676</xdr:colOff>
      <xdr:row>4</xdr:row>
      <xdr:rowOff>38100</xdr:rowOff>
    </xdr:from>
    <xdr:to>
      <xdr:col>3</xdr:col>
      <xdr:colOff>219075</xdr:colOff>
      <xdr:row>5</xdr:row>
      <xdr:rowOff>76200</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a:off x="1571626" y="752475"/>
          <a:ext cx="152399" cy="257175"/>
        </a:xfrm>
        <a:prstGeom prst="straightConnector1">
          <a:avLst/>
        </a:prstGeom>
        <a:ln w="12700">
          <a:solidFill>
            <a:srgbClr val="FF0000"/>
          </a:solidFill>
          <a:headEnd w="sm"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104776</xdr:colOff>
      <xdr:row>4</xdr:row>
      <xdr:rowOff>142875</xdr:rowOff>
    </xdr:from>
    <xdr:to>
      <xdr:col>7</xdr:col>
      <xdr:colOff>0</xdr:colOff>
      <xdr:row>5</xdr:row>
      <xdr:rowOff>76200</xdr:rowOff>
    </xdr:to>
    <xdr:cxnSp macro="">
      <xdr:nvCxnSpPr>
        <xdr:cNvPr id="52" name="直線矢印コネクタ 51">
          <a:extLst>
            <a:ext uri="{FF2B5EF4-FFF2-40B4-BE49-F238E27FC236}">
              <a16:creationId xmlns:a16="http://schemas.microsoft.com/office/drawing/2014/main" id="{00000000-0008-0000-0100-000034000000}"/>
            </a:ext>
          </a:extLst>
        </xdr:cNvPr>
        <xdr:cNvCxnSpPr/>
      </xdr:nvCxnSpPr>
      <xdr:spPr>
        <a:xfrm flipH="1">
          <a:off x="2924176" y="857250"/>
          <a:ext cx="209549" cy="152400"/>
        </a:xfrm>
        <a:prstGeom prst="straightConnector1">
          <a:avLst/>
        </a:prstGeom>
        <a:ln w="12700">
          <a:solidFill>
            <a:srgbClr val="FF0000"/>
          </a:solidFill>
          <a:headEnd w="sm"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133352</xdr:colOff>
      <xdr:row>7</xdr:row>
      <xdr:rowOff>142876</xdr:rowOff>
    </xdr:from>
    <xdr:to>
      <xdr:col>7</xdr:col>
      <xdr:colOff>0</xdr:colOff>
      <xdr:row>8</xdr:row>
      <xdr:rowOff>85725</xdr:rowOff>
    </xdr:to>
    <xdr:cxnSp macro="">
      <xdr:nvCxnSpPr>
        <xdr:cNvPr id="57" name="直線矢印コネクタ 56">
          <a:extLst>
            <a:ext uri="{FF2B5EF4-FFF2-40B4-BE49-F238E27FC236}">
              <a16:creationId xmlns:a16="http://schemas.microsoft.com/office/drawing/2014/main" id="{00000000-0008-0000-0100-000039000000}"/>
            </a:ext>
          </a:extLst>
        </xdr:cNvPr>
        <xdr:cNvCxnSpPr/>
      </xdr:nvCxnSpPr>
      <xdr:spPr>
        <a:xfrm flipH="1" flipV="1">
          <a:off x="2952752" y="1266826"/>
          <a:ext cx="190498" cy="142874"/>
        </a:xfrm>
        <a:prstGeom prst="straightConnector1">
          <a:avLst/>
        </a:prstGeom>
        <a:ln w="12700">
          <a:solidFill>
            <a:srgbClr val="FF0000"/>
          </a:solidFill>
          <a:headEnd w="sm"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71</xdr:row>
      <xdr:rowOff>133350</xdr:rowOff>
    </xdr:from>
    <xdr:to>
      <xdr:col>13</xdr:col>
      <xdr:colOff>1</xdr:colOff>
      <xdr:row>71</xdr:row>
      <xdr:rowOff>133350</xdr:rowOff>
    </xdr:to>
    <xdr:cxnSp macro="">
      <xdr:nvCxnSpPr>
        <xdr:cNvPr id="68" name="直線矢印コネクタ 67">
          <a:extLst>
            <a:ext uri="{FF2B5EF4-FFF2-40B4-BE49-F238E27FC236}">
              <a16:creationId xmlns:a16="http://schemas.microsoft.com/office/drawing/2014/main" id="{00000000-0008-0000-0100-000044000000}"/>
            </a:ext>
          </a:extLst>
        </xdr:cNvPr>
        <xdr:cNvCxnSpPr/>
      </xdr:nvCxnSpPr>
      <xdr:spPr>
        <a:xfrm>
          <a:off x="4972050" y="14011275"/>
          <a:ext cx="2667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3174</xdr:colOff>
      <xdr:row>71</xdr:row>
      <xdr:rowOff>133350</xdr:rowOff>
    </xdr:from>
    <xdr:to>
      <xdr:col>18</xdr:col>
      <xdr:colOff>0</xdr:colOff>
      <xdr:row>71</xdr:row>
      <xdr:rowOff>133350</xdr:rowOff>
    </xdr:to>
    <xdr:cxnSp macro="">
      <xdr:nvCxnSpPr>
        <xdr:cNvPr id="71" name="直線矢印コネクタ 70">
          <a:extLst>
            <a:ext uri="{FF2B5EF4-FFF2-40B4-BE49-F238E27FC236}">
              <a16:creationId xmlns:a16="http://schemas.microsoft.com/office/drawing/2014/main" id="{00000000-0008-0000-0100-000047000000}"/>
            </a:ext>
          </a:extLst>
        </xdr:cNvPr>
        <xdr:cNvCxnSpPr/>
      </xdr:nvCxnSpPr>
      <xdr:spPr>
        <a:xfrm>
          <a:off x="6756399" y="14011275"/>
          <a:ext cx="263526"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66</xdr:row>
      <xdr:rowOff>133350</xdr:rowOff>
    </xdr:from>
    <xdr:to>
      <xdr:col>13</xdr:col>
      <xdr:colOff>2</xdr:colOff>
      <xdr:row>66</xdr:row>
      <xdr:rowOff>133350</xdr:rowOff>
    </xdr:to>
    <xdr:cxnSp macro="">
      <xdr:nvCxnSpPr>
        <xdr:cNvPr id="92" name="直線矢印コネクタ 91">
          <a:extLst>
            <a:ext uri="{FF2B5EF4-FFF2-40B4-BE49-F238E27FC236}">
              <a16:creationId xmlns:a16="http://schemas.microsoft.com/office/drawing/2014/main" id="{00000000-0008-0000-0100-00005C000000}"/>
            </a:ext>
          </a:extLst>
        </xdr:cNvPr>
        <xdr:cNvCxnSpPr/>
      </xdr:nvCxnSpPr>
      <xdr:spPr>
        <a:xfrm>
          <a:off x="5105401" y="12868275"/>
          <a:ext cx="13335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61</xdr:row>
      <xdr:rowOff>133350</xdr:rowOff>
    </xdr:from>
    <xdr:to>
      <xdr:col>23</xdr:col>
      <xdr:colOff>0</xdr:colOff>
      <xdr:row>61</xdr:row>
      <xdr:rowOff>133350</xdr:rowOff>
    </xdr:to>
    <xdr:cxnSp macro="">
      <xdr:nvCxnSpPr>
        <xdr:cNvPr id="94" name="直線矢印コネクタ 93">
          <a:extLst>
            <a:ext uri="{FF2B5EF4-FFF2-40B4-BE49-F238E27FC236}">
              <a16:creationId xmlns:a16="http://schemas.microsoft.com/office/drawing/2014/main" id="{00000000-0008-0000-0100-00005E000000}"/>
            </a:ext>
          </a:extLst>
        </xdr:cNvPr>
        <xdr:cNvCxnSpPr/>
      </xdr:nvCxnSpPr>
      <xdr:spPr>
        <a:xfrm>
          <a:off x="5107516" y="11725275"/>
          <a:ext cx="3693584"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2116</xdr:colOff>
      <xdr:row>60</xdr:row>
      <xdr:rowOff>0</xdr:rowOff>
    </xdr:from>
    <xdr:to>
      <xdr:col>4</xdr:col>
      <xdr:colOff>2116</xdr:colOff>
      <xdr:row>61</xdr:row>
      <xdr:rowOff>2531</xdr:rowOff>
    </xdr:to>
    <xdr:cxnSp macro="">
      <xdr:nvCxnSpPr>
        <xdr:cNvPr id="98" name="直線矢印コネクタ 97">
          <a:extLst>
            <a:ext uri="{FF2B5EF4-FFF2-40B4-BE49-F238E27FC236}">
              <a16:creationId xmlns:a16="http://schemas.microsoft.com/office/drawing/2014/main" id="{00000000-0008-0000-0100-000062000000}"/>
            </a:ext>
          </a:extLst>
        </xdr:cNvPr>
        <xdr:cNvCxnSpPr/>
      </xdr:nvCxnSpPr>
      <xdr:spPr>
        <a:xfrm flipV="1">
          <a:off x="2792941" y="11363325"/>
          <a:ext cx="0" cy="231131"/>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2116</xdr:colOff>
      <xdr:row>60</xdr:row>
      <xdr:rowOff>0</xdr:rowOff>
    </xdr:from>
    <xdr:to>
      <xdr:col>9</xdr:col>
      <xdr:colOff>2116</xdr:colOff>
      <xdr:row>61</xdr:row>
      <xdr:rowOff>2531</xdr:rowOff>
    </xdr:to>
    <xdr:cxnSp macro="">
      <xdr:nvCxnSpPr>
        <xdr:cNvPr id="99" name="直線矢印コネクタ 98">
          <a:extLst>
            <a:ext uri="{FF2B5EF4-FFF2-40B4-BE49-F238E27FC236}">
              <a16:creationId xmlns:a16="http://schemas.microsoft.com/office/drawing/2014/main" id="{00000000-0008-0000-0100-000063000000}"/>
            </a:ext>
          </a:extLst>
        </xdr:cNvPr>
        <xdr:cNvCxnSpPr/>
      </xdr:nvCxnSpPr>
      <xdr:spPr>
        <a:xfrm flipV="1">
          <a:off x="4574116" y="11363325"/>
          <a:ext cx="0" cy="231131"/>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2116</xdr:colOff>
      <xdr:row>58</xdr:row>
      <xdr:rowOff>19050</xdr:rowOff>
    </xdr:from>
    <xdr:to>
      <xdr:col>9</xdr:col>
      <xdr:colOff>2116</xdr:colOff>
      <xdr:row>59</xdr:row>
      <xdr:rowOff>19050</xdr:rowOff>
    </xdr:to>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flipV="1">
          <a:off x="4574116" y="10925175"/>
          <a:ext cx="0" cy="22860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66258</xdr:colOff>
      <xdr:row>57</xdr:row>
      <xdr:rowOff>123825</xdr:rowOff>
    </xdr:from>
    <xdr:to>
      <xdr:col>6</xdr:col>
      <xdr:colOff>66258</xdr:colOff>
      <xdr:row>59</xdr:row>
      <xdr:rowOff>114300</xdr:rowOff>
    </xdr:to>
    <xdr:cxnSp macro="">
      <xdr:nvCxnSpPr>
        <xdr:cNvPr id="101" name="直線矢印コネクタ 100">
          <a:extLst>
            <a:ext uri="{FF2B5EF4-FFF2-40B4-BE49-F238E27FC236}">
              <a16:creationId xmlns:a16="http://schemas.microsoft.com/office/drawing/2014/main" id="{00000000-0008-0000-0100-000065000000}"/>
            </a:ext>
          </a:extLst>
        </xdr:cNvPr>
        <xdr:cNvCxnSpPr/>
      </xdr:nvCxnSpPr>
      <xdr:spPr>
        <a:xfrm flipV="1">
          <a:off x="3246780" y="10949195"/>
          <a:ext cx="0" cy="454301"/>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116416</xdr:rowOff>
    </xdr:from>
    <xdr:to>
      <xdr:col>8</xdr:col>
      <xdr:colOff>1</xdr:colOff>
      <xdr:row>59</xdr:row>
      <xdr:rowOff>116416</xdr:rowOff>
    </xdr:to>
    <xdr:cxnSp macro="">
      <xdr:nvCxnSpPr>
        <xdr:cNvPr id="102" name="直線矢印コネクタ 101">
          <a:extLst>
            <a:ext uri="{FF2B5EF4-FFF2-40B4-BE49-F238E27FC236}">
              <a16:creationId xmlns:a16="http://schemas.microsoft.com/office/drawing/2014/main" id="{00000000-0008-0000-0100-000066000000}"/>
            </a:ext>
          </a:extLst>
        </xdr:cNvPr>
        <xdr:cNvCxnSpPr/>
      </xdr:nvCxnSpPr>
      <xdr:spPr>
        <a:xfrm>
          <a:off x="3190875" y="11251141"/>
          <a:ext cx="2667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195791</xdr:colOff>
      <xdr:row>57</xdr:row>
      <xdr:rowOff>133350</xdr:rowOff>
    </xdr:from>
    <xdr:to>
      <xdr:col>18</xdr:col>
      <xdr:colOff>8282</xdr:colOff>
      <xdr:row>57</xdr:row>
      <xdr:rowOff>133350</xdr:rowOff>
    </xdr:to>
    <xdr:cxnSp macro="">
      <xdr:nvCxnSpPr>
        <xdr:cNvPr id="105" name="直線矢印コネクタ 104">
          <a:extLst>
            <a:ext uri="{FF2B5EF4-FFF2-40B4-BE49-F238E27FC236}">
              <a16:creationId xmlns:a16="http://schemas.microsoft.com/office/drawing/2014/main" id="{00000000-0008-0000-0100-000069000000}"/>
            </a:ext>
          </a:extLst>
        </xdr:cNvPr>
        <xdr:cNvCxnSpPr/>
      </xdr:nvCxnSpPr>
      <xdr:spPr>
        <a:xfrm>
          <a:off x="6672791" y="10958720"/>
          <a:ext cx="243187"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57</xdr:row>
      <xdr:rowOff>133350</xdr:rowOff>
    </xdr:from>
    <xdr:to>
      <xdr:col>8</xdr:col>
      <xdr:colOff>1</xdr:colOff>
      <xdr:row>57</xdr:row>
      <xdr:rowOff>133350</xdr:rowOff>
    </xdr:to>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3190875" y="10810875"/>
          <a:ext cx="2667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37883</xdr:colOff>
      <xdr:row>56</xdr:row>
      <xdr:rowOff>1</xdr:rowOff>
    </xdr:from>
    <xdr:to>
      <xdr:col>22</xdr:col>
      <xdr:colOff>37884</xdr:colOff>
      <xdr:row>59</xdr:row>
      <xdr:rowOff>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flipV="1">
          <a:off x="8577253" y="10593458"/>
          <a:ext cx="1" cy="695738"/>
        </a:xfrm>
        <a:prstGeom prst="line">
          <a:avLst/>
        </a:prstGeom>
        <a:ln w="12700">
          <a:solidFill>
            <a:schemeClr val="tx1"/>
          </a:solidFill>
          <a:headEnd type="none" w="sm" len="med"/>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99393</xdr:colOff>
      <xdr:row>58</xdr:row>
      <xdr:rowOff>216180</xdr:rowOff>
    </xdr:from>
    <xdr:to>
      <xdr:col>22</xdr:col>
      <xdr:colOff>109467</xdr:colOff>
      <xdr:row>59</xdr:row>
      <xdr:rowOff>218842</xdr:rowOff>
    </xdr:to>
    <xdr:grpSp>
      <xdr:nvGrpSpPr>
        <xdr:cNvPr id="17" name="グループ化 16">
          <a:extLst>
            <a:ext uri="{FF2B5EF4-FFF2-40B4-BE49-F238E27FC236}">
              <a16:creationId xmlns:a16="http://schemas.microsoft.com/office/drawing/2014/main" id="{95CD9FFE-0344-4297-9429-C239D99BEFFF}"/>
            </a:ext>
          </a:extLst>
        </xdr:cNvPr>
        <xdr:cNvGrpSpPr/>
      </xdr:nvGrpSpPr>
      <xdr:grpSpPr>
        <a:xfrm>
          <a:off x="8500443" y="11122305"/>
          <a:ext cx="124374" cy="231262"/>
          <a:chOff x="8671891" y="10906645"/>
          <a:chExt cx="142597" cy="236126"/>
        </a:xfrm>
      </xdr:grpSpPr>
      <xdr:sp macro="" textlink="">
        <xdr:nvSpPr>
          <xdr:cNvPr id="114" name="円弧 113">
            <a:extLst>
              <a:ext uri="{FF2B5EF4-FFF2-40B4-BE49-F238E27FC236}">
                <a16:creationId xmlns:a16="http://schemas.microsoft.com/office/drawing/2014/main" id="{00000000-0008-0000-0100-000072000000}"/>
              </a:ext>
            </a:extLst>
          </xdr:cNvPr>
          <xdr:cNvSpPr/>
        </xdr:nvSpPr>
        <xdr:spPr>
          <a:xfrm rot="16200000" flipH="1">
            <a:off x="8627233" y="10955515"/>
            <a:ext cx="231914" cy="142597"/>
          </a:xfrm>
          <a:prstGeom prst="arc">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5" name="円弧 114">
            <a:extLst>
              <a:ext uri="{FF2B5EF4-FFF2-40B4-BE49-F238E27FC236}">
                <a16:creationId xmlns:a16="http://schemas.microsoft.com/office/drawing/2014/main" id="{00000000-0008-0000-0100-000073000000}"/>
              </a:ext>
            </a:extLst>
          </xdr:cNvPr>
          <xdr:cNvSpPr/>
        </xdr:nvSpPr>
        <xdr:spPr>
          <a:xfrm rot="5400000" flipH="1" flipV="1">
            <a:off x="8626170" y="10952366"/>
            <a:ext cx="233465" cy="142023"/>
          </a:xfrm>
          <a:prstGeom prst="arc">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22</xdr:col>
      <xdr:colOff>40463</xdr:colOff>
      <xdr:row>59</xdr:row>
      <xdr:rowOff>207065</xdr:rowOff>
    </xdr:from>
    <xdr:to>
      <xdr:col>22</xdr:col>
      <xdr:colOff>40464</xdr:colOff>
      <xdr:row>61</xdr:row>
      <xdr:rowOff>133351</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flipH="1" flipV="1">
          <a:off x="8579833" y="11496261"/>
          <a:ext cx="1" cy="390112"/>
        </a:xfrm>
        <a:prstGeom prst="line">
          <a:avLst/>
        </a:prstGeom>
        <a:ln w="12700">
          <a:solidFill>
            <a:schemeClr val="tx1"/>
          </a:solidFill>
          <a:headEnd type="arrow" w="sm" len="med"/>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59</xdr:row>
      <xdr:rowOff>120561</xdr:rowOff>
    </xdr:from>
    <xdr:to>
      <xdr:col>28</xdr:col>
      <xdr:colOff>9525</xdr:colOff>
      <xdr:row>59</xdr:row>
      <xdr:rowOff>120561</xdr:rowOff>
    </xdr:to>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8401050" y="11255286"/>
          <a:ext cx="19812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56</xdr:row>
      <xdr:rowOff>0</xdr:rowOff>
    </xdr:from>
    <xdr:to>
      <xdr:col>22</xdr:col>
      <xdr:colOff>41413</xdr:colOff>
      <xdr:row>56</xdr:row>
      <xdr:rowOff>0</xdr:rowOff>
    </xdr:to>
    <xdr:cxnSp macro="">
      <xdr:nvCxnSpPr>
        <xdr:cNvPr id="120" name="直線矢印コネクタ 119">
          <a:extLst>
            <a:ext uri="{FF2B5EF4-FFF2-40B4-BE49-F238E27FC236}">
              <a16:creationId xmlns:a16="http://schemas.microsoft.com/office/drawing/2014/main" id="{00000000-0008-0000-0100-000078000000}"/>
            </a:ext>
          </a:extLst>
        </xdr:cNvPr>
        <xdr:cNvCxnSpPr/>
      </xdr:nvCxnSpPr>
      <xdr:spPr>
        <a:xfrm>
          <a:off x="3296478" y="10593457"/>
          <a:ext cx="5284305"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56</xdr:row>
      <xdr:rowOff>0</xdr:rowOff>
    </xdr:from>
    <xdr:to>
      <xdr:col>7</xdr:col>
      <xdr:colOff>0</xdr:colOff>
      <xdr:row>57</xdr:row>
      <xdr:rowOff>133350</xdr:rowOff>
    </xdr:to>
    <xdr:cxnSp macro="">
      <xdr:nvCxnSpPr>
        <xdr:cNvPr id="122" name="直線矢印コネクタ 121">
          <a:extLst>
            <a:ext uri="{FF2B5EF4-FFF2-40B4-BE49-F238E27FC236}">
              <a16:creationId xmlns:a16="http://schemas.microsoft.com/office/drawing/2014/main" id="{00000000-0008-0000-0100-00007A000000}"/>
            </a:ext>
          </a:extLst>
        </xdr:cNvPr>
        <xdr:cNvCxnSpPr/>
      </xdr:nvCxnSpPr>
      <xdr:spPr>
        <a:xfrm flipV="1">
          <a:off x="3324225" y="10448925"/>
          <a:ext cx="0" cy="36195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64</xdr:row>
      <xdr:rowOff>133350</xdr:rowOff>
    </xdr:from>
    <xdr:to>
      <xdr:col>27</xdr:col>
      <xdr:colOff>0</xdr:colOff>
      <xdr:row>64</xdr:row>
      <xdr:rowOff>133350</xdr:rowOff>
    </xdr:to>
    <xdr:cxnSp macro="">
      <xdr:nvCxnSpPr>
        <xdr:cNvPr id="130" name="直線矢印コネクタ 129">
          <a:extLst>
            <a:ext uri="{FF2B5EF4-FFF2-40B4-BE49-F238E27FC236}">
              <a16:creationId xmlns:a16="http://schemas.microsoft.com/office/drawing/2014/main" id="{00000000-0008-0000-0100-000082000000}"/>
            </a:ext>
          </a:extLst>
        </xdr:cNvPr>
        <xdr:cNvCxnSpPr/>
      </xdr:nvCxnSpPr>
      <xdr:spPr>
        <a:xfrm>
          <a:off x="8601075" y="12411075"/>
          <a:ext cx="1847850" cy="0"/>
        </a:xfrm>
        <a:prstGeom prst="straightConnector1">
          <a:avLst/>
        </a:prstGeom>
        <a:ln w="12700">
          <a:solidFill>
            <a:schemeClr val="tx1"/>
          </a:solidFill>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67</xdr:row>
      <xdr:rowOff>133350</xdr:rowOff>
    </xdr:from>
    <xdr:to>
      <xdr:col>32</xdr:col>
      <xdr:colOff>0</xdr:colOff>
      <xdr:row>67</xdr:row>
      <xdr:rowOff>133350</xdr:rowOff>
    </xdr:to>
    <xdr:cxnSp macro="">
      <xdr:nvCxnSpPr>
        <xdr:cNvPr id="132" name="直線矢印コネクタ 131">
          <a:extLst>
            <a:ext uri="{FF2B5EF4-FFF2-40B4-BE49-F238E27FC236}">
              <a16:creationId xmlns:a16="http://schemas.microsoft.com/office/drawing/2014/main" id="{00000000-0008-0000-0100-000084000000}"/>
            </a:ext>
          </a:extLst>
        </xdr:cNvPr>
        <xdr:cNvCxnSpPr/>
      </xdr:nvCxnSpPr>
      <xdr:spPr>
        <a:xfrm>
          <a:off x="8667750" y="13096875"/>
          <a:ext cx="3571875" cy="0"/>
        </a:xfrm>
        <a:prstGeom prst="straightConnector1">
          <a:avLst/>
        </a:prstGeom>
        <a:ln w="12700">
          <a:solidFill>
            <a:schemeClr val="tx1"/>
          </a:solidFill>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63</xdr:row>
      <xdr:rowOff>133350</xdr:rowOff>
    </xdr:from>
    <xdr:to>
      <xdr:col>18</xdr:col>
      <xdr:colOff>1</xdr:colOff>
      <xdr:row>63</xdr:row>
      <xdr:rowOff>133350</xdr:rowOff>
    </xdr:to>
    <xdr:cxnSp macro="">
      <xdr:nvCxnSpPr>
        <xdr:cNvPr id="137" name="直線矢印コネクタ 136">
          <a:extLst>
            <a:ext uri="{FF2B5EF4-FFF2-40B4-BE49-F238E27FC236}">
              <a16:creationId xmlns:a16="http://schemas.microsoft.com/office/drawing/2014/main" id="{00000000-0008-0000-0100-000089000000}"/>
            </a:ext>
          </a:extLst>
        </xdr:cNvPr>
        <xdr:cNvCxnSpPr/>
      </xdr:nvCxnSpPr>
      <xdr:spPr>
        <a:xfrm>
          <a:off x="6753225" y="12182475"/>
          <a:ext cx="2667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63</xdr:row>
      <xdr:rowOff>133350</xdr:rowOff>
    </xdr:from>
    <xdr:to>
      <xdr:col>23</xdr:col>
      <xdr:colOff>1</xdr:colOff>
      <xdr:row>63</xdr:row>
      <xdr:rowOff>133350</xdr:rowOff>
    </xdr:to>
    <xdr:cxnSp macro="">
      <xdr:nvCxnSpPr>
        <xdr:cNvPr id="138" name="直線矢印コネクタ 137">
          <a:extLst>
            <a:ext uri="{FF2B5EF4-FFF2-40B4-BE49-F238E27FC236}">
              <a16:creationId xmlns:a16="http://schemas.microsoft.com/office/drawing/2014/main" id="{00000000-0008-0000-0100-00008A000000}"/>
            </a:ext>
          </a:extLst>
        </xdr:cNvPr>
        <xdr:cNvCxnSpPr/>
      </xdr:nvCxnSpPr>
      <xdr:spPr>
        <a:xfrm>
          <a:off x="8534400" y="12182475"/>
          <a:ext cx="2667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63</xdr:row>
      <xdr:rowOff>133350</xdr:rowOff>
    </xdr:from>
    <xdr:to>
      <xdr:col>22</xdr:col>
      <xdr:colOff>0</xdr:colOff>
      <xdr:row>64</xdr:row>
      <xdr:rowOff>133350</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8601075" y="12182475"/>
          <a:ext cx="0" cy="228600"/>
        </a:xfrm>
        <a:prstGeom prst="line">
          <a:avLst/>
        </a:prstGeom>
        <a:ln w="12700">
          <a:solidFill>
            <a:schemeClr val="tx1"/>
          </a:solidFill>
          <a:headEnd type="none" w="sm" len="med"/>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66</xdr:row>
      <xdr:rowOff>133350</xdr:rowOff>
    </xdr:from>
    <xdr:to>
      <xdr:col>18</xdr:col>
      <xdr:colOff>1</xdr:colOff>
      <xdr:row>66</xdr:row>
      <xdr:rowOff>133350</xdr:rowOff>
    </xdr:to>
    <xdr:cxnSp macro="">
      <xdr:nvCxnSpPr>
        <xdr:cNvPr id="147" name="直線矢印コネクタ 146">
          <a:extLst>
            <a:ext uri="{FF2B5EF4-FFF2-40B4-BE49-F238E27FC236}">
              <a16:creationId xmlns:a16="http://schemas.microsoft.com/office/drawing/2014/main" id="{00000000-0008-0000-0100-000093000000}"/>
            </a:ext>
          </a:extLst>
        </xdr:cNvPr>
        <xdr:cNvCxnSpPr/>
      </xdr:nvCxnSpPr>
      <xdr:spPr>
        <a:xfrm>
          <a:off x="6753225" y="12868275"/>
          <a:ext cx="2667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66</xdr:row>
      <xdr:rowOff>133350</xdr:rowOff>
    </xdr:from>
    <xdr:to>
      <xdr:col>23</xdr:col>
      <xdr:colOff>1</xdr:colOff>
      <xdr:row>66</xdr:row>
      <xdr:rowOff>133350</xdr:rowOff>
    </xdr:to>
    <xdr:cxnSp macro="">
      <xdr:nvCxnSpPr>
        <xdr:cNvPr id="148" name="直線矢印コネクタ 147">
          <a:extLst>
            <a:ext uri="{FF2B5EF4-FFF2-40B4-BE49-F238E27FC236}">
              <a16:creationId xmlns:a16="http://schemas.microsoft.com/office/drawing/2014/main" id="{00000000-0008-0000-0100-000094000000}"/>
            </a:ext>
          </a:extLst>
        </xdr:cNvPr>
        <xdr:cNvCxnSpPr/>
      </xdr:nvCxnSpPr>
      <xdr:spPr>
        <a:xfrm>
          <a:off x="8534400" y="12868275"/>
          <a:ext cx="2667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69</xdr:row>
      <xdr:rowOff>133350</xdr:rowOff>
    </xdr:from>
    <xdr:to>
      <xdr:col>23</xdr:col>
      <xdr:colOff>0</xdr:colOff>
      <xdr:row>69</xdr:row>
      <xdr:rowOff>133350</xdr:rowOff>
    </xdr:to>
    <xdr:cxnSp macro="">
      <xdr:nvCxnSpPr>
        <xdr:cNvPr id="151" name="直線矢印コネクタ 150">
          <a:extLst>
            <a:ext uri="{FF2B5EF4-FFF2-40B4-BE49-F238E27FC236}">
              <a16:creationId xmlns:a16="http://schemas.microsoft.com/office/drawing/2014/main" id="{00000000-0008-0000-0100-000097000000}"/>
            </a:ext>
          </a:extLst>
        </xdr:cNvPr>
        <xdr:cNvCxnSpPr/>
      </xdr:nvCxnSpPr>
      <xdr:spPr>
        <a:xfrm>
          <a:off x="8670924" y="13554075"/>
          <a:ext cx="130176"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66</xdr:row>
      <xdr:rowOff>133350</xdr:rowOff>
    </xdr:from>
    <xdr:to>
      <xdr:col>28</xdr:col>
      <xdr:colOff>1</xdr:colOff>
      <xdr:row>66</xdr:row>
      <xdr:rowOff>133350</xdr:rowOff>
    </xdr:to>
    <xdr:cxnSp macro="">
      <xdr:nvCxnSpPr>
        <xdr:cNvPr id="153" name="直線矢印コネクタ 152">
          <a:extLst>
            <a:ext uri="{FF2B5EF4-FFF2-40B4-BE49-F238E27FC236}">
              <a16:creationId xmlns:a16="http://schemas.microsoft.com/office/drawing/2014/main" id="{00000000-0008-0000-0100-000099000000}"/>
            </a:ext>
          </a:extLst>
        </xdr:cNvPr>
        <xdr:cNvCxnSpPr/>
      </xdr:nvCxnSpPr>
      <xdr:spPr>
        <a:xfrm>
          <a:off x="10448925" y="12868275"/>
          <a:ext cx="13335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197826</xdr:colOff>
      <xdr:row>41</xdr:row>
      <xdr:rowOff>124239</xdr:rowOff>
    </xdr:from>
    <xdr:to>
      <xdr:col>33</xdr:col>
      <xdr:colOff>24848</xdr:colOff>
      <xdr:row>41</xdr:row>
      <xdr:rowOff>124239</xdr:rowOff>
    </xdr:to>
    <xdr:cxnSp macro="">
      <xdr:nvCxnSpPr>
        <xdr:cNvPr id="166" name="直線矢印コネクタ 165">
          <a:extLst>
            <a:ext uri="{FF2B5EF4-FFF2-40B4-BE49-F238E27FC236}">
              <a16:creationId xmlns:a16="http://schemas.microsoft.com/office/drawing/2014/main" id="{00000000-0008-0000-0100-0000A6000000}"/>
            </a:ext>
          </a:extLst>
        </xdr:cNvPr>
        <xdr:cNvCxnSpPr/>
      </xdr:nvCxnSpPr>
      <xdr:spPr>
        <a:xfrm>
          <a:off x="11917717" y="7007087"/>
          <a:ext cx="257718"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197826</xdr:colOff>
      <xdr:row>43</xdr:row>
      <xdr:rowOff>124239</xdr:rowOff>
    </xdr:from>
    <xdr:to>
      <xdr:col>33</xdr:col>
      <xdr:colOff>8283</xdr:colOff>
      <xdr:row>43</xdr:row>
      <xdr:rowOff>124239</xdr:rowOff>
    </xdr:to>
    <xdr:cxnSp macro="">
      <xdr:nvCxnSpPr>
        <xdr:cNvPr id="167" name="直線矢印コネクタ 166">
          <a:extLst>
            <a:ext uri="{FF2B5EF4-FFF2-40B4-BE49-F238E27FC236}">
              <a16:creationId xmlns:a16="http://schemas.microsoft.com/office/drawing/2014/main" id="{00000000-0008-0000-0100-0000A7000000}"/>
            </a:ext>
          </a:extLst>
        </xdr:cNvPr>
        <xdr:cNvCxnSpPr/>
      </xdr:nvCxnSpPr>
      <xdr:spPr>
        <a:xfrm>
          <a:off x="11917717" y="7470913"/>
          <a:ext cx="241153"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197826</xdr:colOff>
      <xdr:row>39</xdr:row>
      <xdr:rowOff>124239</xdr:rowOff>
    </xdr:from>
    <xdr:to>
      <xdr:col>33</xdr:col>
      <xdr:colOff>0</xdr:colOff>
      <xdr:row>39</xdr:row>
      <xdr:rowOff>124239</xdr:rowOff>
    </xdr:to>
    <xdr:cxnSp macro="">
      <xdr:nvCxnSpPr>
        <xdr:cNvPr id="168" name="直線矢印コネクタ 167">
          <a:extLst>
            <a:ext uri="{FF2B5EF4-FFF2-40B4-BE49-F238E27FC236}">
              <a16:creationId xmlns:a16="http://schemas.microsoft.com/office/drawing/2014/main" id="{00000000-0008-0000-0100-0000A8000000}"/>
            </a:ext>
          </a:extLst>
        </xdr:cNvPr>
        <xdr:cNvCxnSpPr/>
      </xdr:nvCxnSpPr>
      <xdr:spPr>
        <a:xfrm>
          <a:off x="4927196" y="6543261"/>
          <a:ext cx="722339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197826</xdr:colOff>
      <xdr:row>30</xdr:row>
      <xdr:rowOff>124239</xdr:rowOff>
    </xdr:from>
    <xdr:to>
      <xdr:col>38</xdr:col>
      <xdr:colOff>0</xdr:colOff>
      <xdr:row>30</xdr:row>
      <xdr:rowOff>124239</xdr:rowOff>
    </xdr:to>
    <xdr:cxnSp macro="">
      <xdr:nvCxnSpPr>
        <xdr:cNvPr id="170" name="直線矢印コネクタ 169">
          <a:extLst>
            <a:ext uri="{FF2B5EF4-FFF2-40B4-BE49-F238E27FC236}">
              <a16:creationId xmlns:a16="http://schemas.microsoft.com/office/drawing/2014/main" id="{00000000-0008-0000-0100-0000AA000000}"/>
            </a:ext>
          </a:extLst>
        </xdr:cNvPr>
        <xdr:cNvCxnSpPr/>
      </xdr:nvCxnSpPr>
      <xdr:spPr>
        <a:xfrm>
          <a:off x="13880696" y="6311348"/>
          <a:ext cx="2660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197826</xdr:colOff>
      <xdr:row>26</xdr:row>
      <xdr:rowOff>124239</xdr:rowOff>
    </xdr:from>
    <xdr:to>
      <xdr:col>28</xdr:col>
      <xdr:colOff>0</xdr:colOff>
      <xdr:row>26</xdr:row>
      <xdr:rowOff>124239</xdr:rowOff>
    </xdr:to>
    <xdr:cxnSp macro="">
      <xdr:nvCxnSpPr>
        <xdr:cNvPr id="172" name="直線矢印コネクタ 171">
          <a:extLst>
            <a:ext uri="{FF2B5EF4-FFF2-40B4-BE49-F238E27FC236}">
              <a16:creationId xmlns:a16="http://schemas.microsoft.com/office/drawing/2014/main" id="{00000000-0008-0000-0100-0000AC000000}"/>
            </a:ext>
          </a:extLst>
        </xdr:cNvPr>
        <xdr:cNvCxnSpPr/>
      </xdr:nvCxnSpPr>
      <xdr:spPr>
        <a:xfrm>
          <a:off x="10319174" y="4456043"/>
          <a:ext cx="2660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xdr:colOff>
      <xdr:row>30</xdr:row>
      <xdr:rowOff>124239</xdr:rowOff>
    </xdr:from>
    <xdr:to>
      <xdr:col>28</xdr:col>
      <xdr:colOff>9525</xdr:colOff>
      <xdr:row>30</xdr:row>
      <xdr:rowOff>124239</xdr:rowOff>
    </xdr:to>
    <xdr:cxnSp macro="">
      <xdr:nvCxnSpPr>
        <xdr:cNvPr id="173" name="直線矢印コネクタ 172">
          <a:extLst>
            <a:ext uri="{FF2B5EF4-FFF2-40B4-BE49-F238E27FC236}">
              <a16:creationId xmlns:a16="http://schemas.microsoft.com/office/drawing/2014/main" id="{00000000-0008-0000-0100-0000AD000000}"/>
            </a:ext>
          </a:extLst>
        </xdr:cNvPr>
        <xdr:cNvCxnSpPr/>
      </xdr:nvCxnSpPr>
      <xdr:spPr>
        <a:xfrm>
          <a:off x="3171826" y="4629564"/>
          <a:ext cx="7210424"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3823</xdr:colOff>
      <xdr:row>22</xdr:row>
      <xdr:rowOff>124239</xdr:rowOff>
    </xdr:from>
    <xdr:to>
      <xdr:col>13</xdr:col>
      <xdr:colOff>3823</xdr:colOff>
      <xdr:row>22</xdr:row>
      <xdr:rowOff>124239</xdr:rowOff>
    </xdr:to>
    <xdr:cxnSp macro="">
      <xdr:nvCxnSpPr>
        <xdr:cNvPr id="176" name="直線矢印コネクタ 175">
          <a:extLst>
            <a:ext uri="{FF2B5EF4-FFF2-40B4-BE49-F238E27FC236}">
              <a16:creationId xmlns:a16="http://schemas.microsoft.com/office/drawing/2014/main" id="{00000000-0008-0000-0100-0000B0000000}"/>
            </a:ext>
          </a:extLst>
        </xdr:cNvPr>
        <xdr:cNvCxnSpPr/>
      </xdr:nvCxnSpPr>
      <xdr:spPr>
        <a:xfrm>
          <a:off x="4981671" y="2832652"/>
          <a:ext cx="265043"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2708</xdr:colOff>
      <xdr:row>22</xdr:row>
      <xdr:rowOff>124239</xdr:rowOff>
    </xdr:from>
    <xdr:to>
      <xdr:col>8</xdr:col>
      <xdr:colOff>0</xdr:colOff>
      <xdr:row>22</xdr:row>
      <xdr:rowOff>124239</xdr:rowOff>
    </xdr:to>
    <xdr:cxnSp macro="">
      <xdr:nvCxnSpPr>
        <xdr:cNvPr id="177" name="直線矢印コネクタ 176">
          <a:extLst>
            <a:ext uri="{FF2B5EF4-FFF2-40B4-BE49-F238E27FC236}">
              <a16:creationId xmlns:a16="http://schemas.microsoft.com/office/drawing/2014/main" id="{00000000-0008-0000-0100-0000B1000000}"/>
            </a:ext>
          </a:extLst>
        </xdr:cNvPr>
        <xdr:cNvCxnSpPr/>
      </xdr:nvCxnSpPr>
      <xdr:spPr>
        <a:xfrm>
          <a:off x="3199795" y="2832652"/>
          <a:ext cx="262335"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3823</xdr:colOff>
      <xdr:row>24</xdr:row>
      <xdr:rowOff>124239</xdr:rowOff>
    </xdr:from>
    <xdr:to>
      <xdr:col>8</xdr:col>
      <xdr:colOff>3824</xdr:colOff>
      <xdr:row>24</xdr:row>
      <xdr:rowOff>124239</xdr:rowOff>
    </xdr:to>
    <xdr:cxnSp macro="">
      <xdr:nvCxnSpPr>
        <xdr:cNvPr id="133" name="直線矢印コネクタ 132">
          <a:extLst>
            <a:ext uri="{FF2B5EF4-FFF2-40B4-BE49-F238E27FC236}">
              <a16:creationId xmlns:a16="http://schemas.microsoft.com/office/drawing/2014/main" id="{12DCBE99-BF66-47AB-BBB5-2919CF59EB05}"/>
            </a:ext>
          </a:extLst>
        </xdr:cNvPr>
        <xdr:cNvCxnSpPr/>
      </xdr:nvCxnSpPr>
      <xdr:spPr>
        <a:xfrm>
          <a:off x="3200910" y="3528391"/>
          <a:ext cx="265044"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197826</xdr:colOff>
      <xdr:row>22</xdr:row>
      <xdr:rowOff>124239</xdr:rowOff>
    </xdr:from>
    <xdr:to>
      <xdr:col>38</xdr:col>
      <xdr:colOff>0</xdr:colOff>
      <xdr:row>22</xdr:row>
      <xdr:rowOff>124239</xdr:rowOff>
    </xdr:to>
    <xdr:cxnSp macro="">
      <xdr:nvCxnSpPr>
        <xdr:cNvPr id="134" name="直線矢印コネクタ 133">
          <a:extLst>
            <a:ext uri="{FF2B5EF4-FFF2-40B4-BE49-F238E27FC236}">
              <a16:creationId xmlns:a16="http://schemas.microsoft.com/office/drawing/2014/main" id="{1993CA4F-5DBE-4A1C-829A-8F301A0E6569}"/>
            </a:ext>
          </a:extLst>
        </xdr:cNvPr>
        <xdr:cNvCxnSpPr/>
      </xdr:nvCxnSpPr>
      <xdr:spPr>
        <a:xfrm>
          <a:off x="13880696" y="2832652"/>
          <a:ext cx="2660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3823</xdr:colOff>
      <xdr:row>22</xdr:row>
      <xdr:rowOff>124239</xdr:rowOff>
    </xdr:from>
    <xdr:to>
      <xdr:col>23</xdr:col>
      <xdr:colOff>3824</xdr:colOff>
      <xdr:row>22</xdr:row>
      <xdr:rowOff>124239</xdr:rowOff>
    </xdr:to>
    <xdr:cxnSp macro="">
      <xdr:nvCxnSpPr>
        <xdr:cNvPr id="150" name="直線矢印コネクタ 149">
          <a:extLst>
            <a:ext uri="{FF2B5EF4-FFF2-40B4-BE49-F238E27FC236}">
              <a16:creationId xmlns:a16="http://schemas.microsoft.com/office/drawing/2014/main" id="{823C1CCA-BC2E-424B-BB8C-ED534A38E15D}"/>
            </a:ext>
          </a:extLst>
        </xdr:cNvPr>
        <xdr:cNvCxnSpPr/>
      </xdr:nvCxnSpPr>
      <xdr:spPr>
        <a:xfrm>
          <a:off x="8543193" y="2832652"/>
          <a:ext cx="265044" cy="0"/>
        </a:xfrm>
        <a:prstGeom prst="straightConnector1">
          <a:avLst/>
        </a:prstGeom>
        <a:ln w="12700">
          <a:solidFill>
            <a:schemeClr val="tx1"/>
          </a:solidFill>
          <a:prstDash val="dash"/>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3823</xdr:colOff>
      <xdr:row>92</xdr:row>
      <xdr:rowOff>114300</xdr:rowOff>
    </xdr:from>
    <xdr:to>
      <xdr:col>13</xdr:col>
      <xdr:colOff>3823</xdr:colOff>
      <xdr:row>92</xdr:row>
      <xdr:rowOff>114300</xdr:rowOff>
    </xdr:to>
    <xdr:cxnSp macro="">
      <xdr:nvCxnSpPr>
        <xdr:cNvPr id="165" name="直線矢印コネクタ 164">
          <a:extLst>
            <a:ext uri="{FF2B5EF4-FFF2-40B4-BE49-F238E27FC236}">
              <a16:creationId xmlns:a16="http://schemas.microsoft.com/office/drawing/2014/main" id="{F90F9996-E343-40F2-B7A0-E9FAC0743B80}"/>
            </a:ext>
          </a:extLst>
        </xdr:cNvPr>
        <xdr:cNvCxnSpPr/>
      </xdr:nvCxnSpPr>
      <xdr:spPr>
        <a:xfrm>
          <a:off x="4975873" y="19021425"/>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2708</xdr:colOff>
      <xdr:row>92</xdr:row>
      <xdr:rowOff>114300</xdr:rowOff>
    </xdr:from>
    <xdr:to>
      <xdr:col>8</xdr:col>
      <xdr:colOff>0</xdr:colOff>
      <xdr:row>92</xdr:row>
      <xdr:rowOff>114300</xdr:rowOff>
    </xdr:to>
    <xdr:cxnSp macro="">
      <xdr:nvCxnSpPr>
        <xdr:cNvPr id="169" name="直線矢印コネクタ 168">
          <a:extLst>
            <a:ext uri="{FF2B5EF4-FFF2-40B4-BE49-F238E27FC236}">
              <a16:creationId xmlns:a16="http://schemas.microsoft.com/office/drawing/2014/main" id="{AB611977-9E1E-4059-A1D0-7D2F11936265}"/>
            </a:ext>
          </a:extLst>
        </xdr:cNvPr>
        <xdr:cNvCxnSpPr/>
      </xdr:nvCxnSpPr>
      <xdr:spPr>
        <a:xfrm>
          <a:off x="3193583" y="19021425"/>
          <a:ext cx="263992"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3823</xdr:colOff>
      <xdr:row>92</xdr:row>
      <xdr:rowOff>114300</xdr:rowOff>
    </xdr:from>
    <xdr:to>
      <xdr:col>23</xdr:col>
      <xdr:colOff>3824</xdr:colOff>
      <xdr:row>92</xdr:row>
      <xdr:rowOff>114300</xdr:rowOff>
    </xdr:to>
    <xdr:cxnSp macro="">
      <xdr:nvCxnSpPr>
        <xdr:cNvPr id="174" name="直線矢印コネクタ 173">
          <a:extLst>
            <a:ext uri="{FF2B5EF4-FFF2-40B4-BE49-F238E27FC236}">
              <a16:creationId xmlns:a16="http://schemas.microsoft.com/office/drawing/2014/main" id="{9E2DD3AF-E147-478F-90C4-6E51AA02D355}"/>
            </a:ext>
          </a:extLst>
        </xdr:cNvPr>
        <xdr:cNvCxnSpPr/>
      </xdr:nvCxnSpPr>
      <xdr:spPr>
        <a:xfrm>
          <a:off x="8538223" y="19021425"/>
          <a:ext cx="266701" cy="0"/>
        </a:xfrm>
        <a:prstGeom prst="straightConnector1">
          <a:avLst/>
        </a:prstGeom>
        <a:ln w="12700">
          <a:solidFill>
            <a:schemeClr val="tx1"/>
          </a:solidFill>
          <a:prstDash val="dash"/>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92</xdr:row>
      <xdr:rowOff>114300</xdr:rowOff>
    </xdr:from>
    <xdr:to>
      <xdr:col>23</xdr:col>
      <xdr:colOff>14625</xdr:colOff>
      <xdr:row>94</xdr:row>
      <xdr:rowOff>114300</xdr:rowOff>
    </xdr:to>
    <xdr:grpSp>
      <xdr:nvGrpSpPr>
        <xdr:cNvPr id="7" name="グループ化 6">
          <a:extLst>
            <a:ext uri="{FF2B5EF4-FFF2-40B4-BE49-F238E27FC236}">
              <a16:creationId xmlns:a16="http://schemas.microsoft.com/office/drawing/2014/main" id="{8C610D40-8070-4DB2-A9E1-69ED24329975}"/>
            </a:ext>
          </a:extLst>
        </xdr:cNvPr>
        <xdr:cNvGrpSpPr/>
      </xdr:nvGrpSpPr>
      <xdr:grpSpPr>
        <a:xfrm>
          <a:off x="6772275" y="18792825"/>
          <a:ext cx="1872000" cy="457200"/>
          <a:chOff x="8644304" y="22768244"/>
          <a:chExt cx="134753" cy="470388"/>
        </a:xfrm>
      </xdr:grpSpPr>
      <xdr:cxnSp macro="">
        <xdr:nvCxnSpPr>
          <xdr:cNvPr id="182" name="直線コネクタ 181">
            <a:extLst>
              <a:ext uri="{FF2B5EF4-FFF2-40B4-BE49-F238E27FC236}">
                <a16:creationId xmlns:a16="http://schemas.microsoft.com/office/drawing/2014/main" id="{A9A00104-5586-4854-A33B-7AA37CEFAB9A}"/>
              </a:ext>
            </a:extLst>
          </xdr:cNvPr>
          <xdr:cNvCxnSpPr/>
        </xdr:nvCxnSpPr>
        <xdr:spPr>
          <a:xfrm flipV="1">
            <a:off x="8644304" y="22769709"/>
            <a:ext cx="0" cy="468923"/>
          </a:xfrm>
          <a:prstGeom prst="line">
            <a:avLst/>
          </a:prstGeom>
          <a:ln w="12700">
            <a:solidFill>
              <a:schemeClr val="tx1"/>
            </a:solidFill>
            <a:prstDash val="dash"/>
            <a:tailEnd type="none" w="sm" len="med"/>
          </a:ln>
        </xdr:spPr>
        <xdr:style>
          <a:lnRef idx="1">
            <a:schemeClr val="accent1"/>
          </a:lnRef>
          <a:fillRef idx="0">
            <a:schemeClr val="accent1"/>
          </a:fillRef>
          <a:effectRef idx="0">
            <a:schemeClr val="accent1"/>
          </a:effectRef>
          <a:fontRef idx="minor">
            <a:schemeClr val="tx1"/>
          </a:fontRef>
        </xdr:style>
      </xdr:cxnSp>
      <xdr:cxnSp macro="">
        <xdr:nvCxnSpPr>
          <xdr:cNvPr id="183" name="直線矢印コネクタ 182">
            <a:extLst>
              <a:ext uri="{FF2B5EF4-FFF2-40B4-BE49-F238E27FC236}">
                <a16:creationId xmlns:a16="http://schemas.microsoft.com/office/drawing/2014/main" id="{3239BD59-6414-41B7-AF83-C12B9CF334BD}"/>
              </a:ext>
            </a:extLst>
          </xdr:cNvPr>
          <xdr:cNvCxnSpPr/>
        </xdr:nvCxnSpPr>
        <xdr:spPr>
          <a:xfrm>
            <a:off x="8644650" y="23230491"/>
            <a:ext cx="134407" cy="0"/>
          </a:xfrm>
          <a:prstGeom prst="straightConnector1">
            <a:avLst/>
          </a:prstGeom>
          <a:ln w="12700">
            <a:solidFill>
              <a:schemeClr val="tx1"/>
            </a:solidFill>
            <a:prstDash val="dash"/>
            <a:tailEnd type="arrow" w="sm" len="med"/>
          </a:ln>
        </xdr:spPr>
        <xdr:style>
          <a:lnRef idx="1">
            <a:schemeClr val="accent1"/>
          </a:lnRef>
          <a:fillRef idx="0">
            <a:schemeClr val="accent1"/>
          </a:fillRef>
          <a:effectRef idx="0">
            <a:schemeClr val="accent1"/>
          </a:effectRef>
          <a:fontRef idx="minor">
            <a:schemeClr val="tx1"/>
          </a:fontRef>
        </xdr:style>
      </xdr:cxnSp>
      <xdr:cxnSp macro="">
        <xdr:nvCxnSpPr>
          <xdr:cNvPr id="185" name="直線コネクタ 184">
            <a:extLst>
              <a:ext uri="{FF2B5EF4-FFF2-40B4-BE49-F238E27FC236}">
                <a16:creationId xmlns:a16="http://schemas.microsoft.com/office/drawing/2014/main" id="{7EA36BC6-F57F-451A-BC58-9EF01A24ECDB}"/>
              </a:ext>
            </a:extLst>
          </xdr:cNvPr>
          <xdr:cNvCxnSpPr/>
        </xdr:nvCxnSpPr>
        <xdr:spPr>
          <a:xfrm flipV="1">
            <a:off x="8769049" y="22768244"/>
            <a:ext cx="0" cy="468923"/>
          </a:xfrm>
          <a:prstGeom prst="line">
            <a:avLst/>
          </a:prstGeom>
          <a:ln w="12700">
            <a:solidFill>
              <a:schemeClr val="tx1"/>
            </a:solidFill>
            <a:prstDash val="dash"/>
            <a:tailEnd type="none"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1113582</xdr:colOff>
      <xdr:row>93</xdr:row>
      <xdr:rowOff>5132</xdr:rowOff>
    </xdr:from>
    <xdr:to>
      <xdr:col>23</xdr:col>
      <xdr:colOff>1113582</xdr:colOff>
      <xdr:row>93</xdr:row>
      <xdr:rowOff>223583</xdr:rowOff>
    </xdr:to>
    <xdr:cxnSp macro="">
      <xdr:nvCxnSpPr>
        <xdr:cNvPr id="184" name="直線矢印コネクタ 183">
          <a:extLst>
            <a:ext uri="{FF2B5EF4-FFF2-40B4-BE49-F238E27FC236}">
              <a16:creationId xmlns:a16="http://schemas.microsoft.com/office/drawing/2014/main" id="{C672161F-20EE-41C4-BBA0-C777C6654083}"/>
            </a:ext>
          </a:extLst>
        </xdr:cNvPr>
        <xdr:cNvCxnSpPr/>
      </xdr:nvCxnSpPr>
      <xdr:spPr>
        <a:xfrm>
          <a:off x="9914682" y="19140857"/>
          <a:ext cx="0" cy="218451"/>
        </a:xfrm>
        <a:prstGeom prst="straightConnector1">
          <a:avLst/>
        </a:prstGeom>
        <a:ln w="12700">
          <a:solidFill>
            <a:schemeClr val="tx1"/>
          </a:solidFill>
          <a:prstDash val="dash"/>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197826</xdr:colOff>
      <xdr:row>51</xdr:row>
      <xdr:rowOff>127907</xdr:rowOff>
    </xdr:from>
    <xdr:to>
      <xdr:col>38</xdr:col>
      <xdr:colOff>0</xdr:colOff>
      <xdr:row>51</xdr:row>
      <xdr:rowOff>127907</xdr:rowOff>
    </xdr:to>
    <xdr:cxnSp macro="">
      <xdr:nvCxnSpPr>
        <xdr:cNvPr id="186" name="直線矢印コネクタ 185">
          <a:extLst>
            <a:ext uri="{FF2B5EF4-FFF2-40B4-BE49-F238E27FC236}">
              <a16:creationId xmlns:a16="http://schemas.microsoft.com/office/drawing/2014/main" id="{53B4D177-F256-4820-9EC1-AF2DF08275FB}"/>
            </a:ext>
          </a:extLst>
        </xdr:cNvPr>
        <xdr:cNvCxnSpPr/>
      </xdr:nvCxnSpPr>
      <xdr:spPr>
        <a:xfrm>
          <a:off x="13870283" y="9451521"/>
          <a:ext cx="264817"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197826</xdr:colOff>
      <xdr:row>57</xdr:row>
      <xdr:rowOff>133350</xdr:rowOff>
    </xdr:from>
    <xdr:to>
      <xdr:col>38</xdr:col>
      <xdr:colOff>0</xdr:colOff>
      <xdr:row>57</xdr:row>
      <xdr:rowOff>133350</xdr:rowOff>
    </xdr:to>
    <xdr:cxnSp macro="">
      <xdr:nvCxnSpPr>
        <xdr:cNvPr id="188" name="直線矢印コネクタ 187">
          <a:extLst>
            <a:ext uri="{FF2B5EF4-FFF2-40B4-BE49-F238E27FC236}">
              <a16:creationId xmlns:a16="http://schemas.microsoft.com/office/drawing/2014/main" id="{80600FCB-CF96-435C-BA06-5911D179F5FB}"/>
            </a:ext>
          </a:extLst>
        </xdr:cNvPr>
        <xdr:cNvCxnSpPr/>
      </xdr:nvCxnSpPr>
      <xdr:spPr>
        <a:xfrm>
          <a:off x="13875726" y="10810875"/>
          <a:ext cx="268899"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197826</xdr:colOff>
      <xdr:row>96</xdr:row>
      <xdr:rowOff>114300</xdr:rowOff>
    </xdr:from>
    <xdr:to>
      <xdr:col>38</xdr:col>
      <xdr:colOff>0</xdr:colOff>
      <xdr:row>96</xdr:row>
      <xdr:rowOff>114300</xdr:rowOff>
    </xdr:to>
    <xdr:cxnSp macro="">
      <xdr:nvCxnSpPr>
        <xdr:cNvPr id="189" name="直線矢印コネクタ 188">
          <a:extLst>
            <a:ext uri="{FF2B5EF4-FFF2-40B4-BE49-F238E27FC236}">
              <a16:creationId xmlns:a16="http://schemas.microsoft.com/office/drawing/2014/main" id="{287AE482-7EBE-4FB2-843A-9C63150D3241}"/>
            </a:ext>
          </a:extLst>
        </xdr:cNvPr>
        <xdr:cNvCxnSpPr/>
      </xdr:nvCxnSpPr>
      <xdr:spPr>
        <a:xfrm>
          <a:off x="13875726" y="19935825"/>
          <a:ext cx="268899"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197826</xdr:colOff>
      <xdr:row>111</xdr:row>
      <xdr:rowOff>123825</xdr:rowOff>
    </xdr:from>
    <xdr:to>
      <xdr:col>38</xdr:col>
      <xdr:colOff>0</xdr:colOff>
      <xdr:row>111</xdr:row>
      <xdr:rowOff>123825</xdr:rowOff>
    </xdr:to>
    <xdr:cxnSp macro="">
      <xdr:nvCxnSpPr>
        <xdr:cNvPr id="190" name="直線矢印コネクタ 189">
          <a:extLst>
            <a:ext uri="{FF2B5EF4-FFF2-40B4-BE49-F238E27FC236}">
              <a16:creationId xmlns:a16="http://schemas.microsoft.com/office/drawing/2014/main" id="{C0A183F9-9C19-413D-A608-EDC5A4D89A3E}"/>
            </a:ext>
          </a:extLst>
        </xdr:cNvPr>
        <xdr:cNvCxnSpPr/>
      </xdr:nvCxnSpPr>
      <xdr:spPr>
        <a:xfrm>
          <a:off x="13875726" y="22917150"/>
          <a:ext cx="268899"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98</xdr:row>
      <xdr:rowOff>114300</xdr:rowOff>
    </xdr:from>
    <xdr:to>
      <xdr:col>28</xdr:col>
      <xdr:colOff>0</xdr:colOff>
      <xdr:row>98</xdr:row>
      <xdr:rowOff>114300</xdr:rowOff>
    </xdr:to>
    <xdr:cxnSp macro="">
      <xdr:nvCxnSpPr>
        <xdr:cNvPr id="199" name="直線矢印コネクタ 198">
          <a:extLst>
            <a:ext uri="{FF2B5EF4-FFF2-40B4-BE49-F238E27FC236}">
              <a16:creationId xmlns:a16="http://schemas.microsoft.com/office/drawing/2014/main" id="{7DA73932-87B9-403E-8FDF-61317BA10BF5}"/>
            </a:ext>
          </a:extLst>
        </xdr:cNvPr>
        <xdr:cNvCxnSpPr/>
      </xdr:nvCxnSpPr>
      <xdr:spPr>
        <a:xfrm>
          <a:off x="10315575" y="20393025"/>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66261</xdr:colOff>
      <xdr:row>71</xdr:row>
      <xdr:rowOff>122950</xdr:rowOff>
    </xdr:from>
    <xdr:to>
      <xdr:col>8</xdr:col>
      <xdr:colOff>10886</xdr:colOff>
      <xdr:row>71</xdr:row>
      <xdr:rowOff>122950</xdr:rowOff>
    </xdr:to>
    <xdr:cxnSp macro="">
      <xdr:nvCxnSpPr>
        <xdr:cNvPr id="218" name="直線矢印コネクタ 217">
          <a:extLst>
            <a:ext uri="{FF2B5EF4-FFF2-40B4-BE49-F238E27FC236}">
              <a16:creationId xmlns:a16="http://schemas.microsoft.com/office/drawing/2014/main" id="{152A0943-AFA5-44C2-B53E-2B8DC0F25BD4}"/>
            </a:ext>
          </a:extLst>
        </xdr:cNvPr>
        <xdr:cNvCxnSpPr/>
      </xdr:nvCxnSpPr>
      <xdr:spPr>
        <a:xfrm>
          <a:off x="3246783" y="14195102"/>
          <a:ext cx="176538"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66</xdr:row>
      <xdr:rowOff>12733</xdr:rowOff>
    </xdr:from>
    <xdr:to>
      <xdr:col>8</xdr:col>
      <xdr:colOff>6883</xdr:colOff>
      <xdr:row>66</xdr:row>
      <xdr:rowOff>12733</xdr:rowOff>
    </xdr:to>
    <xdr:cxnSp macro="">
      <xdr:nvCxnSpPr>
        <xdr:cNvPr id="219" name="直線矢印コネクタ 218">
          <a:extLst>
            <a:ext uri="{FF2B5EF4-FFF2-40B4-BE49-F238E27FC236}">
              <a16:creationId xmlns:a16="http://schemas.microsoft.com/office/drawing/2014/main" id="{AF14171F-7AAD-40F2-9C7D-66C21C978083}"/>
            </a:ext>
          </a:extLst>
        </xdr:cNvPr>
        <xdr:cNvCxnSpPr/>
      </xdr:nvCxnSpPr>
      <xdr:spPr>
        <a:xfrm>
          <a:off x="3362325" y="12747658"/>
          <a:ext cx="102133"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69</xdr:row>
      <xdr:rowOff>133350</xdr:rowOff>
    </xdr:from>
    <xdr:to>
      <xdr:col>8</xdr:col>
      <xdr:colOff>1</xdr:colOff>
      <xdr:row>69</xdr:row>
      <xdr:rowOff>133350</xdr:rowOff>
    </xdr:to>
    <xdr:cxnSp macro="">
      <xdr:nvCxnSpPr>
        <xdr:cNvPr id="220" name="直線矢印コネクタ 219">
          <a:extLst>
            <a:ext uri="{FF2B5EF4-FFF2-40B4-BE49-F238E27FC236}">
              <a16:creationId xmlns:a16="http://schemas.microsoft.com/office/drawing/2014/main" id="{97B9DB92-4026-46D7-ADB6-92EE612896D4}"/>
            </a:ext>
          </a:extLst>
        </xdr:cNvPr>
        <xdr:cNvCxnSpPr/>
      </xdr:nvCxnSpPr>
      <xdr:spPr>
        <a:xfrm>
          <a:off x="3190875" y="13554075"/>
          <a:ext cx="2667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2116</xdr:colOff>
      <xdr:row>67</xdr:row>
      <xdr:rowOff>3362</xdr:rowOff>
    </xdr:from>
    <xdr:to>
      <xdr:col>9</xdr:col>
      <xdr:colOff>2116</xdr:colOff>
      <xdr:row>68</xdr:row>
      <xdr:rowOff>212082</xdr:rowOff>
    </xdr:to>
    <xdr:cxnSp macro="">
      <xdr:nvCxnSpPr>
        <xdr:cNvPr id="221" name="直線矢印コネクタ 220">
          <a:extLst>
            <a:ext uri="{FF2B5EF4-FFF2-40B4-BE49-F238E27FC236}">
              <a16:creationId xmlns:a16="http://schemas.microsoft.com/office/drawing/2014/main" id="{817A761E-FA32-44F9-BC9B-97DCFC41A9D4}"/>
            </a:ext>
          </a:extLst>
        </xdr:cNvPr>
        <xdr:cNvCxnSpPr/>
      </xdr:nvCxnSpPr>
      <xdr:spPr>
        <a:xfrm flipV="1">
          <a:off x="4574116" y="12966887"/>
          <a:ext cx="0" cy="43732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3823</xdr:colOff>
      <xdr:row>100</xdr:row>
      <xdr:rowOff>114300</xdr:rowOff>
    </xdr:from>
    <xdr:to>
      <xdr:col>13</xdr:col>
      <xdr:colOff>3823</xdr:colOff>
      <xdr:row>100</xdr:row>
      <xdr:rowOff>114300</xdr:rowOff>
    </xdr:to>
    <xdr:cxnSp macro="">
      <xdr:nvCxnSpPr>
        <xdr:cNvPr id="231" name="直線矢印コネクタ 230">
          <a:extLst>
            <a:ext uri="{FF2B5EF4-FFF2-40B4-BE49-F238E27FC236}">
              <a16:creationId xmlns:a16="http://schemas.microsoft.com/office/drawing/2014/main" id="{E645B803-4136-4F45-A0CC-1A3F6ACE1843}"/>
            </a:ext>
          </a:extLst>
        </xdr:cNvPr>
        <xdr:cNvCxnSpPr/>
      </xdr:nvCxnSpPr>
      <xdr:spPr>
        <a:xfrm>
          <a:off x="4975873" y="20850225"/>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100</xdr:row>
      <xdr:rowOff>114300</xdr:rowOff>
    </xdr:from>
    <xdr:to>
      <xdr:col>28</xdr:col>
      <xdr:colOff>0</xdr:colOff>
      <xdr:row>100</xdr:row>
      <xdr:rowOff>114300</xdr:rowOff>
    </xdr:to>
    <xdr:cxnSp macro="">
      <xdr:nvCxnSpPr>
        <xdr:cNvPr id="233" name="直線矢印コネクタ 232">
          <a:extLst>
            <a:ext uri="{FF2B5EF4-FFF2-40B4-BE49-F238E27FC236}">
              <a16:creationId xmlns:a16="http://schemas.microsoft.com/office/drawing/2014/main" id="{01BF50BC-C2D3-4E15-929B-A6994E60BAF8}"/>
            </a:ext>
          </a:extLst>
        </xdr:cNvPr>
        <xdr:cNvCxnSpPr/>
      </xdr:nvCxnSpPr>
      <xdr:spPr>
        <a:xfrm>
          <a:off x="10315575" y="20850225"/>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3823</xdr:colOff>
      <xdr:row>100</xdr:row>
      <xdr:rowOff>114300</xdr:rowOff>
    </xdr:from>
    <xdr:to>
      <xdr:col>23</xdr:col>
      <xdr:colOff>3823</xdr:colOff>
      <xdr:row>100</xdr:row>
      <xdr:rowOff>114300</xdr:rowOff>
    </xdr:to>
    <xdr:cxnSp macro="">
      <xdr:nvCxnSpPr>
        <xdr:cNvPr id="234" name="直線矢印コネクタ 233">
          <a:extLst>
            <a:ext uri="{FF2B5EF4-FFF2-40B4-BE49-F238E27FC236}">
              <a16:creationId xmlns:a16="http://schemas.microsoft.com/office/drawing/2014/main" id="{811ADBD8-439A-4C13-A2D0-108B9512786A}"/>
            </a:ext>
          </a:extLst>
        </xdr:cNvPr>
        <xdr:cNvCxnSpPr/>
      </xdr:nvCxnSpPr>
      <xdr:spPr>
        <a:xfrm>
          <a:off x="8538223" y="20850225"/>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13348</xdr:colOff>
      <xdr:row>113</xdr:row>
      <xdr:rowOff>123825</xdr:rowOff>
    </xdr:from>
    <xdr:to>
      <xdr:col>18</xdr:col>
      <xdr:colOff>13348</xdr:colOff>
      <xdr:row>113</xdr:row>
      <xdr:rowOff>123825</xdr:rowOff>
    </xdr:to>
    <xdr:cxnSp macro="">
      <xdr:nvCxnSpPr>
        <xdr:cNvPr id="235" name="直線矢印コネクタ 234">
          <a:extLst>
            <a:ext uri="{FF2B5EF4-FFF2-40B4-BE49-F238E27FC236}">
              <a16:creationId xmlns:a16="http://schemas.microsoft.com/office/drawing/2014/main" id="{AE768A32-38A0-40DB-8BC0-4C463DA241BD}"/>
            </a:ext>
          </a:extLst>
        </xdr:cNvPr>
        <xdr:cNvCxnSpPr/>
      </xdr:nvCxnSpPr>
      <xdr:spPr>
        <a:xfrm>
          <a:off x="6766573" y="23374350"/>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3823</xdr:colOff>
      <xdr:row>113</xdr:row>
      <xdr:rowOff>104775</xdr:rowOff>
    </xdr:from>
    <xdr:to>
      <xdr:col>23</xdr:col>
      <xdr:colOff>3823</xdr:colOff>
      <xdr:row>113</xdr:row>
      <xdr:rowOff>104775</xdr:rowOff>
    </xdr:to>
    <xdr:cxnSp macro="">
      <xdr:nvCxnSpPr>
        <xdr:cNvPr id="236" name="直線矢印コネクタ 235">
          <a:extLst>
            <a:ext uri="{FF2B5EF4-FFF2-40B4-BE49-F238E27FC236}">
              <a16:creationId xmlns:a16="http://schemas.microsoft.com/office/drawing/2014/main" id="{D8EF0918-0F96-4757-BA69-F89373C3B134}"/>
            </a:ext>
          </a:extLst>
        </xdr:cNvPr>
        <xdr:cNvCxnSpPr/>
      </xdr:nvCxnSpPr>
      <xdr:spPr>
        <a:xfrm>
          <a:off x="8538223" y="26041350"/>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113</xdr:row>
      <xdr:rowOff>123825</xdr:rowOff>
    </xdr:from>
    <xdr:to>
      <xdr:col>28</xdr:col>
      <xdr:colOff>0</xdr:colOff>
      <xdr:row>113</xdr:row>
      <xdr:rowOff>123825</xdr:rowOff>
    </xdr:to>
    <xdr:cxnSp macro="">
      <xdr:nvCxnSpPr>
        <xdr:cNvPr id="237" name="直線矢印コネクタ 236">
          <a:extLst>
            <a:ext uri="{FF2B5EF4-FFF2-40B4-BE49-F238E27FC236}">
              <a16:creationId xmlns:a16="http://schemas.microsoft.com/office/drawing/2014/main" id="{233992DA-C528-4BDE-8D45-73FA40809833}"/>
            </a:ext>
          </a:extLst>
        </xdr:cNvPr>
        <xdr:cNvCxnSpPr/>
      </xdr:nvCxnSpPr>
      <xdr:spPr>
        <a:xfrm>
          <a:off x="10315575" y="23374350"/>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115</xdr:row>
      <xdr:rowOff>123825</xdr:rowOff>
    </xdr:from>
    <xdr:to>
      <xdr:col>28</xdr:col>
      <xdr:colOff>0</xdr:colOff>
      <xdr:row>115</xdr:row>
      <xdr:rowOff>123825</xdr:rowOff>
    </xdr:to>
    <xdr:cxnSp macro="">
      <xdr:nvCxnSpPr>
        <xdr:cNvPr id="238" name="直線矢印コネクタ 237">
          <a:extLst>
            <a:ext uri="{FF2B5EF4-FFF2-40B4-BE49-F238E27FC236}">
              <a16:creationId xmlns:a16="http://schemas.microsoft.com/office/drawing/2014/main" id="{3968D557-7FFC-47E7-B473-D2F71D1A8F0C}"/>
            </a:ext>
          </a:extLst>
        </xdr:cNvPr>
        <xdr:cNvCxnSpPr/>
      </xdr:nvCxnSpPr>
      <xdr:spPr>
        <a:xfrm>
          <a:off x="10315575" y="23831550"/>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12233</xdr:colOff>
      <xdr:row>98</xdr:row>
      <xdr:rowOff>114300</xdr:rowOff>
    </xdr:from>
    <xdr:to>
      <xdr:col>8</xdr:col>
      <xdr:colOff>9525</xdr:colOff>
      <xdr:row>98</xdr:row>
      <xdr:rowOff>114300</xdr:rowOff>
    </xdr:to>
    <xdr:cxnSp macro="">
      <xdr:nvCxnSpPr>
        <xdr:cNvPr id="239" name="直線矢印コネクタ 238">
          <a:extLst>
            <a:ext uri="{FF2B5EF4-FFF2-40B4-BE49-F238E27FC236}">
              <a16:creationId xmlns:a16="http://schemas.microsoft.com/office/drawing/2014/main" id="{347D69F1-871E-4EA7-B7B4-FE54E17D166D}"/>
            </a:ext>
          </a:extLst>
        </xdr:cNvPr>
        <xdr:cNvCxnSpPr/>
      </xdr:nvCxnSpPr>
      <xdr:spPr>
        <a:xfrm>
          <a:off x="3203108" y="20393025"/>
          <a:ext cx="263992"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1112975</xdr:colOff>
      <xdr:row>96</xdr:row>
      <xdr:rowOff>227358</xdr:rowOff>
    </xdr:from>
    <xdr:to>
      <xdr:col>3</xdr:col>
      <xdr:colOff>1112975</xdr:colOff>
      <xdr:row>97</xdr:row>
      <xdr:rowOff>227358</xdr:rowOff>
    </xdr:to>
    <xdr:cxnSp macro="">
      <xdr:nvCxnSpPr>
        <xdr:cNvPr id="240" name="直線矢印コネクタ 239">
          <a:extLst>
            <a:ext uri="{FF2B5EF4-FFF2-40B4-BE49-F238E27FC236}">
              <a16:creationId xmlns:a16="http://schemas.microsoft.com/office/drawing/2014/main" id="{B5AB1E75-02C8-41CE-BE89-9E99273DE5D2}"/>
            </a:ext>
          </a:extLst>
        </xdr:cNvPr>
        <xdr:cNvCxnSpPr/>
      </xdr:nvCxnSpPr>
      <xdr:spPr>
        <a:xfrm>
          <a:off x="2777779" y="20329249"/>
          <a:ext cx="0" cy="231913"/>
        </a:xfrm>
        <a:prstGeom prst="straightConnector1">
          <a:avLst/>
        </a:prstGeom>
        <a:ln w="12700">
          <a:solidFill>
            <a:schemeClr val="tx1"/>
          </a:solidFill>
          <a:headEnd type="arrow" w="sm" len="med"/>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9525</xdr:colOff>
      <xdr:row>96</xdr:row>
      <xdr:rowOff>109951</xdr:rowOff>
    </xdr:from>
    <xdr:to>
      <xdr:col>33</xdr:col>
      <xdr:colOff>9525</xdr:colOff>
      <xdr:row>96</xdr:row>
      <xdr:rowOff>109951</xdr:rowOff>
    </xdr:to>
    <xdr:cxnSp macro="">
      <xdr:nvCxnSpPr>
        <xdr:cNvPr id="241" name="直線矢印コネクタ 240">
          <a:extLst>
            <a:ext uri="{FF2B5EF4-FFF2-40B4-BE49-F238E27FC236}">
              <a16:creationId xmlns:a16="http://schemas.microsoft.com/office/drawing/2014/main" id="{44DB43BA-3A70-48E2-8D29-9E77FE9FF46C}"/>
            </a:ext>
          </a:extLst>
        </xdr:cNvPr>
        <xdr:cNvCxnSpPr/>
      </xdr:nvCxnSpPr>
      <xdr:spPr>
        <a:xfrm>
          <a:off x="12106275" y="19931476"/>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9525</xdr:colOff>
      <xdr:row>111</xdr:row>
      <xdr:rowOff>109951</xdr:rowOff>
    </xdr:from>
    <xdr:to>
      <xdr:col>33</xdr:col>
      <xdr:colOff>9525</xdr:colOff>
      <xdr:row>111</xdr:row>
      <xdr:rowOff>109951</xdr:rowOff>
    </xdr:to>
    <xdr:cxnSp macro="">
      <xdr:nvCxnSpPr>
        <xdr:cNvPr id="243" name="直線矢印コネクタ 242">
          <a:extLst>
            <a:ext uri="{FF2B5EF4-FFF2-40B4-BE49-F238E27FC236}">
              <a16:creationId xmlns:a16="http://schemas.microsoft.com/office/drawing/2014/main" id="{64EF2FB4-3364-4D92-9191-A0C88AF59511}"/>
            </a:ext>
          </a:extLst>
        </xdr:cNvPr>
        <xdr:cNvCxnSpPr/>
      </xdr:nvCxnSpPr>
      <xdr:spPr>
        <a:xfrm>
          <a:off x="12106275" y="22731826"/>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197826</xdr:colOff>
      <xdr:row>85</xdr:row>
      <xdr:rowOff>133350</xdr:rowOff>
    </xdr:from>
    <xdr:to>
      <xdr:col>28</xdr:col>
      <xdr:colOff>0</xdr:colOff>
      <xdr:row>85</xdr:row>
      <xdr:rowOff>133350</xdr:rowOff>
    </xdr:to>
    <xdr:cxnSp macro="">
      <xdr:nvCxnSpPr>
        <xdr:cNvPr id="244" name="直線矢印コネクタ 243">
          <a:extLst>
            <a:ext uri="{FF2B5EF4-FFF2-40B4-BE49-F238E27FC236}">
              <a16:creationId xmlns:a16="http://schemas.microsoft.com/office/drawing/2014/main" id="{AD02EB82-0520-4880-B3E2-158F39850A2E}"/>
            </a:ext>
          </a:extLst>
        </xdr:cNvPr>
        <xdr:cNvCxnSpPr/>
      </xdr:nvCxnSpPr>
      <xdr:spPr>
        <a:xfrm>
          <a:off x="10313376" y="17440275"/>
          <a:ext cx="268899"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9525</xdr:colOff>
      <xdr:row>63</xdr:row>
      <xdr:rowOff>133350</xdr:rowOff>
    </xdr:from>
    <xdr:to>
      <xdr:col>38</xdr:col>
      <xdr:colOff>1</xdr:colOff>
      <xdr:row>63</xdr:row>
      <xdr:rowOff>133350</xdr:rowOff>
    </xdr:to>
    <xdr:cxnSp macro="">
      <xdr:nvCxnSpPr>
        <xdr:cNvPr id="248" name="直線矢印コネクタ 247">
          <a:extLst>
            <a:ext uri="{FF2B5EF4-FFF2-40B4-BE49-F238E27FC236}">
              <a16:creationId xmlns:a16="http://schemas.microsoft.com/office/drawing/2014/main" id="{A7859B5F-9F46-4C92-8260-E20D1981AC2A}"/>
            </a:ext>
          </a:extLst>
        </xdr:cNvPr>
        <xdr:cNvCxnSpPr/>
      </xdr:nvCxnSpPr>
      <xdr:spPr>
        <a:xfrm>
          <a:off x="13887450" y="12182475"/>
          <a:ext cx="257176"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19050</xdr:colOff>
      <xdr:row>63</xdr:row>
      <xdr:rowOff>133350</xdr:rowOff>
    </xdr:from>
    <xdr:to>
      <xdr:col>33</xdr:col>
      <xdr:colOff>9526</xdr:colOff>
      <xdr:row>63</xdr:row>
      <xdr:rowOff>133350</xdr:rowOff>
    </xdr:to>
    <xdr:cxnSp macro="">
      <xdr:nvCxnSpPr>
        <xdr:cNvPr id="249" name="直線矢印コネクタ 248">
          <a:extLst>
            <a:ext uri="{FF2B5EF4-FFF2-40B4-BE49-F238E27FC236}">
              <a16:creationId xmlns:a16="http://schemas.microsoft.com/office/drawing/2014/main" id="{8384ED4F-F78D-4CF0-93F3-DE9D5CDEE0CD}"/>
            </a:ext>
          </a:extLst>
        </xdr:cNvPr>
        <xdr:cNvCxnSpPr/>
      </xdr:nvCxnSpPr>
      <xdr:spPr>
        <a:xfrm>
          <a:off x="12115800" y="12182475"/>
          <a:ext cx="257176"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66</xdr:row>
      <xdr:rowOff>133350</xdr:rowOff>
    </xdr:from>
    <xdr:to>
      <xdr:col>33</xdr:col>
      <xdr:colOff>1</xdr:colOff>
      <xdr:row>66</xdr:row>
      <xdr:rowOff>133350</xdr:rowOff>
    </xdr:to>
    <xdr:cxnSp macro="">
      <xdr:nvCxnSpPr>
        <xdr:cNvPr id="251" name="直線矢印コネクタ 250">
          <a:extLst>
            <a:ext uri="{FF2B5EF4-FFF2-40B4-BE49-F238E27FC236}">
              <a16:creationId xmlns:a16="http://schemas.microsoft.com/office/drawing/2014/main" id="{294399F8-D7B1-4C06-B253-C0E11505728A}"/>
            </a:ext>
          </a:extLst>
        </xdr:cNvPr>
        <xdr:cNvCxnSpPr/>
      </xdr:nvCxnSpPr>
      <xdr:spPr>
        <a:xfrm>
          <a:off x="12230100" y="12868275"/>
          <a:ext cx="13335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79</xdr:row>
      <xdr:rowOff>133350</xdr:rowOff>
    </xdr:from>
    <xdr:to>
      <xdr:col>23</xdr:col>
      <xdr:colOff>1</xdr:colOff>
      <xdr:row>79</xdr:row>
      <xdr:rowOff>133350</xdr:rowOff>
    </xdr:to>
    <xdr:cxnSp macro="">
      <xdr:nvCxnSpPr>
        <xdr:cNvPr id="254" name="直線矢印コネクタ 253">
          <a:extLst>
            <a:ext uri="{FF2B5EF4-FFF2-40B4-BE49-F238E27FC236}">
              <a16:creationId xmlns:a16="http://schemas.microsoft.com/office/drawing/2014/main" id="{C9EDCDD6-978F-44A7-B5B7-EC1CA514F8F0}"/>
            </a:ext>
          </a:extLst>
        </xdr:cNvPr>
        <xdr:cNvCxnSpPr/>
      </xdr:nvCxnSpPr>
      <xdr:spPr>
        <a:xfrm>
          <a:off x="8534400" y="16068675"/>
          <a:ext cx="2667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81</xdr:row>
      <xdr:rowOff>133350</xdr:rowOff>
    </xdr:from>
    <xdr:to>
      <xdr:col>23</xdr:col>
      <xdr:colOff>1</xdr:colOff>
      <xdr:row>81</xdr:row>
      <xdr:rowOff>133350</xdr:rowOff>
    </xdr:to>
    <xdr:cxnSp macro="">
      <xdr:nvCxnSpPr>
        <xdr:cNvPr id="144" name="直線矢印コネクタ 143">
          <a:extLst>
            <a:ext uri="{FF2B5EF4-FFF2-40B4-BE49-F238E27FC236}">
              <a16:creationId xmlns:a16="http://schemas.microsoft.com/office/drawing/2014/main" id="{1026D601-E4BD-4AEC-BAAE-F6A07205ECC2}"/>
            </a:ext>
          </a:extLst>
        </xdr:cNvPr>
        <xdr:cNvCxnSpPr/>
      </xdr:nvCxnSpPr>
      <xdr:spPr>
        <a:xfrm>
          <a:off x="8534400" y="16525875"/>
          <a:ext cx="2667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9525</xdr:colOff>
      <xdr:row>77</xdr:row>
      <xdr:rowOff>133350</xdr:rowOff>
    </xdr:from>
    <xdr:to>
      <xdr:col>33</xdr:col>
      <xdr:colOff>9525</xdr:colOff>
      <xdr:row>77</xdr:row>
      <xdr:rowOff>133350</xdr:rowOff>
    </xdr:to>
    <xdr:cxnSp macro="">
      <xdr:nvCxnSpPr>
        <xdr:cNvPr id="145" name="直線矢印コネクタ 144">
          <a:extLst>
            <a:ext uri="{FF2B5EF4-FFF2-40B4-BE49-F238E27FC236}">
              <a16:creationId xmlns:a16="http://schemas.microsoft.com/office/drawing/2014/main" id="{61D26770-09E1-408E-AC02-DD3D95EE6375}"/>
            </a:ext>
          </a:extLst>
        </xdr:cNvPr>
        <xdr:cNvCxnSpPr/>
      </xdr:nvCxnSpPr>
      <xdr:spPr>
        <a:xfrm>
          <a:off x="12011025" y="15382875"/>
          <a:ext cx="1143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79</xdr:row>
      <xdr:rowOff>133350</xdr:rowOff>
    </xdr:from>
    <xdr:to>
      <xdr:col>28</xdr:col>
      <xdr:colOff>1</xdr:colOff>
      <xdr:row>79</xdr:row>
      <xdr:rowOff>133350</xdr:rowOff>
    </xdr:to>
    <xdr:cxnSp macro="">
      <xdr:nvCxnSpPr>
        <xdr:cNvPr id="146" name="直線矢印コネクタ 145">
          <a:extLst>
            <a:ext uri="{FF2B5EF4-FFF2-40B4-BE49-F238E27FC236}">
              <a16:creationId xmlns:a16="http://schemas.microsoft.com/office/drawing/2014/main" id="{4BF525A6-C1CD-4972-96AC-BC332454819B}"/>
            </a:ext>
          </a:extLst>
        </xdr:cNvPr>
        <xdr:cNvCxnSpPr/>
      </xdr:nvCxnSpPr>
      <xdr:spPr>
        <a:xfrm>
          <a:off x="10315575" y="16068675"/>
          <a:ext cx="2667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79</xdr:row>
      <xdr:rowOff>133350</xdr:rowOff>
    </xdr:from>
    <xdr:to>
      <xdr:col>33</xdr:col>
      <xdr:colOff>1</xdr:colOff>
      <xdr:row>79</xdr:row>
      <xdr:rowOff>133350</xdr:rowOff>
    </xdr:to>
    <xdr:cxnSp macro="">
      <xdr:nvCxnSpPr>
        <xdr:cNvPr id="152" name="直線矢印コネクタ 151">
          <a:extLst>
            <a:ext uri="{FF2B5EF4-FFF2-40B4-BE49-F238E27FC236}">
              <a16:creationId xmlns:a16="http://schemas.microsoft.com/office/drawing/2014/main" id="{2220FB93-5EFB-4549-8BA2-1F3160DC4DB7}"/>
            </a:ext>
          </a:extLst>
        </xdr:cNvPr>
        <xdr:cNvCxnSpPr/>
      </xdr:nvCxnSpPr>
      <xdr:spPr>
        <a:xfrm>
          <a:off x="12096750" y="16068675"/>
          <a:ext cx="2667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8217</xdr:colOff>
      <xdr:row>71</xdr:row>
      <xdr:rowOff>124946</xdr:rowOff>
    </xdr:from>
    <xdr:to>
      <xdr:col>23</xdr:col>
      <xdr:colOff>5042</xdr:colOff>
      <xdr:row>71</xdr:row>
      <xdr:rowOff>124946</xdr:rowOff>
    </xdr:to>
    <xdr:cxnSp macro="">
      <xdr:nvCxnSpPr>
        <xdr:cNvPr id="154" name="直線矢印コネクタ 153">
          <a:extLst>
            <a:ext uri="{FF2B5EF4-FFF2-40B4-BE49-F238E27FC236}">
              <a16:creationId xmlns:a16="http://schemas.microsoft.com/office/drawing/2014/main" id="{05E8B849-CAF8-48EC-9288-C40452A30ADD}"/>
            </a:ext>
          </a:extLst>
        </xdr:cNvPr>
        <xdr:cNvCxnSpPr/>
      </xdr:nvCxnSpPr>
      <xdr:spPr>
        <a:xfrm>
          <a:off x="8542617" y="14002871"/>
          <a:ext cx="263525"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71</xdr:row>
      <xdr:rowOff>112246</xdr:rowOff>
    </xdr:from>
    <xdr:to>
      <xdr:col>28</xdr:col>
      <xdr:colOff>6724</xdr:colOff>
      <xdr:row>71</xdr:row>
      <xdr:rowOff>112246</xdr:rowOff>
    </xdr:to>
    <xdr:cxnSp macro="">
      <xdr:nvCxnSpPr>
        <xdr:cNvPr id="162" name="直線矢印コネクタ 161">
          <a:extLst>
            <a:ext uri="{FF2B5EF4-FFF2-40B4-BE49-F238E27FC236}">
              <a16:creationId xmlns:a16="http://schemas.microsoft.com/office/drawing/2014/main" id="{9737B565-176F-41F4-AA36-23BB455B5868}"/>
            </a:ext>
          </a:extLst>
        </xdr:cNvPr>
        <xdr:cNvCxnSpPr/>
      </xdr:nvCxnSpPr>
      <xdr:spPr>
        <a:xfrm>
          <a:off x="10315575" y="13990171"/>
          <a:ext cx="273424"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75786</xdr:colOff>
      <xdr:row>75</xdr:row>
      <xdr:rowOff>520</xdr:rowOff>
    </xdr:from>
    <xdr:to>
      <xdr:col>32</xdr:col>
      <xdr:colOff>65569</xdr:colOff>
      <xdr:row>76</xdr:row>
      <xdr:rowOff>4733</xdr:rowOff>
    </xdr:to>
    <xdr:grpSp>
      <xdr:nvGrpSpPr>
        <xdr:cNvPr id="195" name="グループ化 194">
          <a:extLst>
            <a:ext uri="{FF2B5EF4-FFF2-40B4-BE49-F238E27FC236}">
              <a16:creationId xmlns:a16="http://schemas.microsoft.com/office/drawing/2014/main" id="{5283A3C9-85BD-493A-8620-89B943972365}"/>
            </a:ext>
          </a:extLst>
        </xdr:cNvPr>
        <xdr:cNvGrpSpPr/>
      </xdr:nvGrpSpPr>
      <xdr:grpSpPr>
        <a:xfrm>
          <a:off x="11962986" y="14792845"/>
          <a:ext cx="104083" cy="232813"/>
          <a:chOff x="8671891" y="10906645"/>
          <a:chExt cx="142597" cy="236126"/>
        </a:xfrm>
      </xdr:grpSpPr>
      <xdr:sp macro="" textlink="">
        <xdr:nvSpPr>
          <xdr:cNvPr id="196" name="円弧 195">
            <a:extLst>
              <a:ext uri="{FF2B5EF4-FFF2-40B4-BE49-F238E27FC236}">
                <a16:creationId xmlns:a16="http://schemas.microsoft.com/office/drawing/2014/main" id="{B8B0195D-2FD8-481E-8528-F9F304AD7A8F}"/>
              </a:ext>
            </a:extLst>
          </xdr:cNvPr>
          <xdr:cNvSpPr/>
        </xdr:nvSpPr>
        <xdr:spPr>
          <a:xfrm rot="16200000" flipH="1">
            <a:off x="8627233" y="10955515"/>
            <a:ext cx="231914" cy="142597"/>
          </a:xfrm>
          <a:prstGeom prst="arc">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97" name="円弧 196">
            <a:extLst>
              <a:ext uri="{FF2B5EF4-FFF2-40B4-BE49-F238E27FC236}">
                <a16:creationId xmlns:a16="http://schemas.microsoft.com/office/drawing/2014/main" id="{EFEA3E92-5A3B-41C3-8EE4-FB7F95D78135}"/>
              </a:ext>
            </a:extLst>
          </xdr:cNvPr>
          <xdr:cNvSpPr/>
        </xdr:nvSpPr>
        <xdr:spPr>
          <a:xfrm rot="5400000" flipH="1" flipV="1">
            <a:off x="8626170" y="10952366"/>
            <a:ext cx="233465" cy="142023"/>
          </a:xfrm>
          <a:prstGeom prst="arc">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16</xdr:col>
      <xdr:colOff>16565</xdr:colOff>
      <xdr:row>22</xdr:row>
      <xdr:rowOff>124239</xdr:rowOff>
    </xdr:from>
    <xdr:to>
      <xdr:col>18</xdr:col>
      <xdr:colOff>16566</xdr:colOff>
      <xdr:row>22</xdr:row>
      <xdr:rowOff>124239</xdr:rowOff>
    </xdr:to>
    <xdr:cxnSp macro="">
      <xdr:nvCxnSpPr>
        <xdr:cNvPr id="136" name="直線矢印コネクタ 135">
          <a:extLst>
            <a:ext uri="{FF2B5EF4-FFF2-40B4-BE49-F238E27FC236}">
              <a16:creationId xmlns:a16="http://schemas.microsoft.com/office/drawing/2014/main" id="{1BECBB75-F8D5-43AC-A7D5-26E7C68BF105}"/>
            </a:ext>
          </a:extLst>
        </xdr:cNvPr>
        <xdr:cNvCxnSpPr/>
      </xdr:nvCxnSpPr>
      <xdr:spPr>
        <a:xfrm>
          <a:off x="6775174" y="2832652"/>
          <a:ext cx="265044" cy="0"/>
        </a:xfrm>
        <a:prstGeom prst="straightConnector1">
          <a:avLst/>
        </a:prstGeom>
        <a:ln w="12700">
          <a:solidFill>
            <a:schemeClr val="tx1"/>
          </a:solidFill>
          <a:prstDash val="dash"/>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197826</xdr:colOff>
      <xdr:row>53</xdr:row>
      <xdr:rowOff>123825</xdr:rowOff>
    </xdr:from>
    <xdr:to>
      <xdr:col>33</xdr:col>
      <xdr:colOff>0</xdr:colOff>
      <xdr:row>53</xdr:row>
      <xdr:rowOff>123825</xdr:rowOff>
    </xdr:to>
    <xdr:cxnSp macro="">
      <xdr:nvCxnSpPr>
        <xdr:cNvPr id="155" name="直線矢印コネクタ 154">
          <a:extLst>
            <a:ext uri="{FF2B5EF4-FFF2-40B4-BE49-F238E27FC236}">
              <a16:creationId xmlns:a16="http://schemas.microsoft.com/office/drawing/2014/main" id="{8BFC5FB9-C609-4F5F-8C3F-BC03CEB096FB}"/>
            </a:ext>
          </a:extLst>
        </xdr:cNvPr>
        <xdr:cNvCxnSpPr/>
      </xdr:nvCxnSpPr>
      <xdr:spPr>
        <a:xfrm>
          <a:off x="12094551" y="9886950"/>
          <a:ext cx="268899"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57</xdr:row>
      <xdr:rowOff>133350</xdr:rowOff>
    </xdr:from>
    <xdr:to>
      <xdr:col>13</xdr:col>
      <xdr:colOff>9526</xdr:colOff>
      <xdr:row>57</xdr:row>
      <xdr:rowOff>133350</xdr:rowOff>
    </xdr:to>
    <xdr:cxnSp macro="">
      <xdr:nvCxnSpPr>
        <xdr:cNvPr id="158" name="直線矢印コネクタ 157">
          <a:extLst>
            <a:ext uri="{FF2B5EF4-FFF2-40B4-BE49-F238E27FC236}">
              <a16:creationId xmlns:a16="http://schemas.microsoft.com/office/drawing/2014/main" id="{CC40B3B9-736D-4E9C-BBCE-9D70C2102B7E}"/>
            </a:ext>
          </a:extLst>
        </xdr:cNvPr>
        <xdr:cNvCxnSpPr/>
      </xdr:nvCxnSpPr>
      <xdr:spPr>
        <a:xfrm>
          <a:off x="4981575" y="10810875"/>
          <a:ext cx="2667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xdr:colOff>
      <xdr:row>57</xdr:row>
      <xdr:rowOff>127438</xdr:rowOff>
    </xdr:from>
    <xdr:to>
      <xdr:col>22</xdr:col>
      <xdr:colOff>0</xdr:colOff>
      <xdr:row>57</xdr:row>
      <xdr:rowOff>127438</xdr:rowOff>
    </xdr:to>
    <xdr:cxnSp macro="">
      <xdr:nvCxnSpPr>
        <xdr:cNvPr id="160" name="直線矢印コネクタ 159">
          <a:extLst>
            <a:ext uri="{FF2B5EF4-FFF2-40B4-BE49-F238E27FC236}">
              <a16:creationId xmlns:a16="http://schemas.microsoft.com/office/drawing/2014/main" id="{9E210B16-A794-4830-956F-BC82522B6F0D}"/>
            </a:ext>
          </a:extLst>
        </xdr:cNvPr>
        <xdr:cNvCxnSpPr/>
      </xdr:nvCxnSpPr>
      <xdr:spPr>
        <a:xfrm>
          <a:off x="8506811" y="10861128"/>
          <a:ext cx="13138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191815</xdr:colOff>
      <xdr:row>59</xdr:row>
      <xdr:rowOff>128752</xdr:rowOff>
    </xdr:from>
    <xdr:to>
      <xdr:col>12</xdr:col>
      <xdr:colOff>0</xdr:colOff>
      <xdr:row>59</xdr:row>
      <xdr:rowOff>128752</xdr:rowOff>
    </xdr:to>
    <xdr:cxnSp macro="">
      <xdr:nvCxnSpPr>
        <xdr:cNvPr id="175" name="直線矢印コネクタ 174">
          <a:extLst>
            <a:ext uri="{FF2B5EF4-FFF2-40B4-BE49-F238E27FC236}">
              <a16:creationId xmlns:a16="http://schemas.microsoft.com/office/drawing/2014/main" id="{BBE95912-E5BA-4230-B0B6-9CBF22F88A9B}"/>
            </a:ext>
          </a:extLst>
        </xdr:cNvPr>
        <xdr:cNvCxnSpPr/>
      </xdr:nvCxnSpPr>
      <xdr:spPr>
        <a:xfrm>
          <a:off x="4954315" y="11322269"/>
          <a:ext cx="13138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1313</xdr:colOff>
      <xdr:row>61</xdr:row>
      <xdr:rowOff>130867</xdr:rowOff>
    </xdr:from>
    <xdr:to>
      <xdr:col>8</xdr:col>
      <xdr:colOff>1314</xdr:colOff>
      <xdr:row>61</xdr:row>
      <xdr:rowOff>130867</xdr:rowOff>
    </xdr:to>
    <xdr:cxnSp macro="">
      <xdr:nvCxnSpPr>
        <xdr:cNvPr id="178" name="直線矢印コネクタ 177">
          <a:extLst>
            <a:ext uri="{FF2B5EF4-FFF2-40B4-BE49-F238E27FC236}">
              <a16:creationId xmlns:a16="http://schemas.microsoft.com/office/drawing/2014/main" id="{9796DEAA-55EB-47AE-84FC-9AD45ADF5251}"/>
            </a:ext>
          </a:extLst>
        </xdr:cNvPr>
        <xdr:cNvCxnSpPr/>
      </xdr:nvCxnSpPr>
      <xdr:spPr>
        <a:xfrm>
          <a:off x="3187261" y="11784212"/>
          <a:ext cx="26276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63</xdr:row>
      <xdr:rowOff>136663</xdr:rowOff>
    </xdr:from>
    <xdr:to>
      <xdr:col>28</xdr:col>
      <xdr:colOff>3315</xdr:colOff>
      <xdr:row>63</xdr:row>
      <xdr:rowOff>136663</xdr:rowOff>
    </xdr:to>
    <xdr:cxnSp macro="">
      <xdr:nvCxnSpPr>
        <xdr:cNvPr id="180" name="直線矢印コネクタ 179">
          <a:extLst>
            <a:ext uri="{FF2B5EF4-FFF2-40B4-BE49-F238E27FC236}">
              <a16:creationId xmlns:a16="http://schemas.microsoft.com/office/drawing/2014/main" id="{8EEB7714-5581-4A37-92CE-AAD79E03DBAB}"/>
            </a:ext>
          </a:extLst>
        </xdr:cNvPr>
        <xdr:cNvCxnSpPr/>
      </xdr:nvCxnSpPr>
      <xdr:spPr>
        <a:xfrm>
          <a:off x="10455966" y="12353511"/>
          <a:ext cx="132523"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63</xdr:row>
      <xdr:rowOff>123825</xdr:rowOff>
    </xdr:from>
    <xdr:to>
      <xdr:col>12</xdr:col>
      <xdr:colOff>107674</xdr:colOff>
      <xdr:row>63</xdr:row>
      <xdr:rowOff>123825</xdr:rowOff>
    </xdr:to>
    <xdr:cxnSp macro="">
      <xdr:nvCxnSpPr>
        <xdr:cNvPr id="181" name="直線矢印コネクタ 180">
          <a:extLst>
            <a:ext uri="{FF2B5EF4-FFF2-40B4-BE49-F238E27FC236}">
              <a16:creationId xmlns:a16="http://schemas.microsoft.com/office/drawing/2014/main" id="{2800DBB6-3BC9-46A5-AC1A-1A981AD2D9F2}"/>
            </a:ext>
          </a:extLst>
        </xdr:cNvPr>
        <xdr:cNvCxnSpPr/>
      </xdr:nvCxnSpPr>
      <xdr:spPr>
        <a:xfrm>
          <a:off x="5044109" y="12340673"/>
          <a:ext cx="107674"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9525</xdr:colOff>
      <xdr:row>71</xdr:row>
      <xdr:rowOff>133350</xdr:rowOff>
    </xdr:from>
    <xdr:to>
      <xdr:col>33</xdr:col>
      <xdr:colOff>1</xdr:colOff>
      <xdr:row>71</xdr:row>
      <xdr:rowOff>133350</xdr:rowOff>
    </xdr:to>
    <xdr:cxnSp macro="">
      <xdr:nvCxnSpPr>
        <xdr:cNvPr id="198" name="直線矢印コネクタ 197">
          <a:extLst>
            <a:ext uri="{FF2B5EF4-FFF2-40B4-BE49-F238E27FC236}">
              <a16:creationId xmlns:a16="http://schemas.microsoft.com/office/drawing/2014/main" id="{7C6798E9-77E0-4EFE-ADBE-A5B37102BC8F}"/>
            </a:ext>
          </a:extLst>
        </xdr:cNvPr>
        <xdr:cNvCxnSpPr/>
      </xdr:nvCxnSpPr>
      <xdr:spPr>
        <a:xfrm>
          <a:off x="12106275" y="14011275"/>
          <a:ext cx="257176"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73</xdr:row>
      <xdr:rowOff>123825</xdr:rowOff>
    </xdr:from>
    <xdr:to>
      <xdr:col>13</xdr:col>
      <xdr:colOff>9526</xdr:colOff>
      <xdr:row>73</xdr:row>
      <xdr:rowOff>123825</xdr:rowOff>
    </xdr:to>
    <xdr:cxnSp macro="">
      <xdr:nvCxnSpPr>
        <xdr:cNvPr id="200" name="直線矢印コネクタ 199">
          <a:extLst>
            <a:ext uri="{FF2B5EF4-FFF2-40B4-BE49-F238E27FC236}">
              <a16:creationId xmlns:a16="http://schemas.microsoft.com/office/drawing/2014/main" id="{04B3E70C-6C2A-44B4-B139-583EC583C5F1}"/>
            </a:ext>
          </a:extLst>
        </xdr:cNvPr>
        <xdr:cNvCxnSpPr/>
      </xdr:nvCxnSpPr>
      <xdr:spPr>
        <a:xfrm>
          <a:off x="4981575" y="14687550"/>
          <a:ext cx="2667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73</xdr:row>
      <xdr:rowOff>123825</xdr:rowOff>
    </xdr:from>
    <xdr:to>
      <xdr:col>18</xdr:col>
      <xdr:colOff>1</xdr:colOff>
      <xdr:row>73</xdr:row>
      <xdr:rowOff>123825</xdr:rowOff>
    </xdr:to>
    <xdr:cxnSp macro="">
      <xdr:nvCxnSpPr>
        <xdr:cNvPr id="201" name="直線矢印コネクタ 200">
          <a:extLst>
            <a:ext uri="{FF2B5EF4-FFF2-40B4-BE49-F238E27FC236}">
              <a16:creationId xmlns:a16="http://schemas.microsoft.com/office/drawing/2014/main" id="{281DE774-BDE5-49B1-9E3C-5222268A226C}"/>
            </a:ext>
          </a:extLst>
        </xdr:cNvPr>
        <xdr:cNvCxnSpPr/>
      </xdr:nvCxnSpPr>
      <xdr:spPr>
        <a:xfrm>
          <a:off x="6753225" y="14687550"/>
          <a:ext cx="2667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77</xdr:row>
      <xdr:rowOff>114300</xdr:rowOff>
    </xdr:from>
    <xdr:to>
      <xdr:col>23</xdr:col>
      <xdr:colOff>1</xdr:colOff>
      <xdr:row>77</xdr:row>
      <xdr:rowOff>114300</xdr:rowOff>
    </xdr:to>
    <xdr:cxnSp macro="">
      <xdr:nvCxnSpPr>
        <xdr:cNvPr id="203" name="直線矢印コネクタ 202">
          <a:extLst>
            <a:ext uri="{FF2B5EF4-FFF2-40B4-BE49-F238E27FC236}">
              <a16:creationId xmlns:a16="http://schemas.microsoft.com/office/drawing/2014/main" id="{F6A760C1-7D20-4237-BAD1-2006CFBA8C26}"/>
            </a:ext>
          </a:extLst>
        </xdr:cNvPr>
        <xdr:cNvCxnSpPr/>
      </xdr:nvCxnSpPr>
      <xdr:spPr>
        <a:xfrm>
          <a:off x="8534400" y="15592425"/>
          <a:ext cx="2667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2708</xdr:colOff>
      <xdr:row>96</xdr:row>
      <xdr:rowOff>114300</xdr:rowOff>
    </xdr:from>
    <xdr:to>
      <xdr:col>7</xdr:col>
      <xdr:colOff>0</xdr:colOff>
      <xdr:row>96</xdr:row>
      <xdr:rowOff>114300</xdr:rowOff>
    </xdr:to>
    <xdr:cxnSp macro="">
      <xdr:nvCxnSpPr>
        <xdr:cNvPr id="204" name="直線矢印コネクタ 203">
          <a:extLst>
            <a:ext uri="{FF2B5EF4-FFF2-40B4-BE49-F238E27FC236}">
              <a16:creationId xmlns:a16="http://schemas.microsoft.com/office/drawing/2014/main" id="{1473C3E4-F091-4F9C-B0BA-D8D020DB9105}"/>
            </a:ext>
          </a:extLst>
        </xdr:cNvPr>
        <xdr:cNvCxnSpPr/>
      </xdr:nvCxnSpPr>
      <xdr:spPr>
        <a:xfrm>
          <a:off x="3193583" y="19935825"/>
          <a:ext cx="149692" cy="0"/>
        </a:xfrm>
        <a:prstGeom prst="straightConnector1">
          <a:avLst/>
        </a:prstGeom>
        <a:ln w="1270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3823</xdr:colOff>
      <xdr:row>92</xdr:row>
      <xdr:rowOff>114300</xdr:rowOff>
    </xdr:from>
    <xdr:to>
      <xdr:col>18</xdr:col>
      <xdr:colOff>3824</xdr:colOff>
      <xdr:row>92</xdr:row>
      <xdr:rowOff>114300</xdr:rowOff>
    </xdr:to>
    <xdr:cxnSp macro="">
      <xdr:nvCxnSpPr>
        <xdr:cNvPr id="205" name="直線矢印コネクタ 204">
          <a:extLst>
            <a:ext uri="{FF2B5EF4-FFF2-40B4-BE49-F238E27FC236}">
              <a16:creationId xmlns:a16="http://schemas.microsoft.com/office/drawing/2014/main" id="{4659E361-45A9-4BCE-9CD4-A223C728A19A}"/>
            </a:ext>
          </a:extLst>
        </xdr:cNvPr>
        <xdr:cNvCxnSpPr/>
      </xdr:nvCxnSpPr>
      <xdr:spPr>
        <a:xfrm>
          <a:off x="6757048" y="19021425"/>
          <a:ext cx="266701" cy="0"/>
        </a:xfrm>
        <a:prstGeom prst="straightConnector1">
          <a:avLst/>
        </a:prstGeom>
        <a:ln w="12700">
          <a:solidFill>
            <a:schemeClr val="tx1"/>
          </a:solidFill>
          <a:prstDash val="dash"/>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13348</xdr:colOff>
      <xdr:row>94</xdr:row>
      <xdr:rowOff>123825</xdr:rowOff>
    </xdr:from>
    <xdr:to>
      <xdr:col>28</xdr:col>
      <xdr:colOff>13349</xdr:colOff>
      <xdr:row>94</xdr:row>
      <xdr:rowOff>123825</xdr:rowOff>
    </xdr:to>
    <xdr:cxnSp macro="">
      <xdr:nvCxnSpPr>
        <xdr:cNvPr id="206" name="直線矢印コネクタ 205">
          <a:extLst>
            <a:ext uri="{FF2B5EF4-FFF2-40B4-BE49-F238E27FC236}">
              <a16:creationId xmlns:a16="http://schemas.microsoft.com/office/drawing/2014/main" id="{BB63F62C-5460-415A-AE00-4A3738ABB5D8}"/>
            </a:ext>
          </a:extLst>
        </xdr:cNvPr>
        <xdr:cNvCxnSpPr/>
      </xdr:nvCxnSpPr>
      <xdr:spPr>
        <a:xfrm>
          <a:off x="10328923" y="19488150"/>
          <a:ext cx="266701" cy="0"/>
        </a:xfrm>
        <a:prstGeom prst="straightConnector1">
          <a:avLst/>
        </a:prstGeom>
        <a:ln w="12700">
          <a:solidFill>
            <a:schemeClr val="tx1"/>
          </a:solidFill>
          <a:prstDash val="solid"/>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3823</xdr:colOff>
      <xdr:row>94</xdr:row>
      <xdr:rowOff>123825</xdr:rowOff>
    </xdr:from>
    <xdr:to>
      <xdr:col>33</xdr:col>
      <xdr:colOff>3824</xdr:colOff>
      <xdr:row>94</xdr:row>
      <xdr:rowOff>123825</xdr:rowOff>
    </xdr:to>
    <xdr:cxnSp macro="">
      <xdr:nvCxnSpPr>
        <xdr:cNvPr id="207" name="直線矢印コネクタ 206">
          <a:extLst>
            <a:ext uri="{FF2B5EF4-FFF2-40B4-BE49-F238E27FC236}">
              <a16:creationId xmlns:a16="http://schemas.microsoft.com/office/drawing/2014/main" id="{1B2575F0-1175-41F2-8F21-1ACC9F10EEB4}"/>
            </a:ext>
          </a:extLst>
        </xdr:cNvPr>
        <xdr:cNvCxnSpPr/>
      </xdr:nvCxnSpPr>
      <xdr:spPr>
        <a:xfrm>
          <a:off x="12100573" y="19488150"/>
          <a:ext cx="266701" cy="0"/>
        </a:xfrm>
        <a:prstGeom prst="straightConnector1">
          <a:avLst/>
        </a:prstGeom>
        <a:ln w="12700">
          <a:solidFill>
            <a:schemeClr val="tx1"/>
          </a:solidFill>
          <a:prstDash val="solid"/>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3823</xdr:colOff>
      <xdr:row>100</xdr:row>
      <xdr:rowOff>133350</xdr:rowOff>
    </xdr:from>
    <xdr:to>
      <xdr:col>18</xdr:col>
      <xdr:colOff>3823</xdr:colOff>
      <xdr:row>100</xdr:row>
      <xdr:rowOff>133350</xdr:rowOff>
    </xdr:to>
    <xdr:cxnSp macro="">
      <xdr:nvCxnSpPr>
        <xdr:cNvPr id="209" name="直線矢印コネクタ 208">
          <a:extLst>
            <a:ext uri="{FF2B5EF4-FFF2-40B4-BE49-F238E27FC236}">
              <a16:creationId xmlns:a16="http://schemas.microsoft.com/office/drawing/2014/main" id="{84271445-DAB6-4C86-884A-F4FF062DCB2C}"/>
            </a:ext>
          </a:extLst>
        </xdr:cNvPr>
        <xdr:cNvCxnSpPr/>
      </xdr:nvCxnSpPr>
      <xdr:spPr>
        <a:xfrm>
          <a:off x="6757048" y="20869275"/>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198717</xdr:colOff>
      <xdr:row>73</xdr:row>
      <xdr:rowOff>124946</xdr:rowOff>
    </xdr:from>
    <xdr:to>
      <xdr:col>23</xdr:col>
      <xdr:colOff>8283</xdr:colOff>
      <xdr:row>73</xdr:row>
      <xdr:rowOff>124946</xdr:rowOff>
    </xdr:to>
    <xdr:cxnSp macro="">
      <xdr:nvCxnSpPr>
        <xdr:cNvPr id="210" name="直線矢印コネクタ 209">
          <a:extLst>
            <a:ext uri="{FF2B5EF4-FFF2-40B4-BE49-F238E27FC236}">
              <a16:creationId xmlns:a16="http://schemas.microsoft.com/office/drawing/2014/main" id="{BE5FBFBE-2470-42F8-ABD3-D2F33D6F5024}"/>
            </a:ext>
          </a:extLst>
        </xdr:cNvPr>
        <xdr:cNvCxnSpPr/>
      </xdr:nvCxnSpPr>
      <xdr:spPr>
        <a:xfrm>
          <a:off x="8423347" y="14892837"/>
          <a:ext cx="240262"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11595</xdr:colOff>
      <xdr:row>56</xdr:row>
      <xdr:rowOff>11596</xdr:rowOff>
    </xdr:from>
    <xdr:to>
      <xdr:col>12</xdr:col>
      <xdr:colOff>11595</xdr:colOff>
      <xdr:row>57</xdr:row>
      <xdr:rowOff>144946</xdr:rowOff>
    </xdr:to>
    <xdr:cxnSp macro="">
      <xdr:nvCxnSpPr>
        <xdr:cNvPr id="141" name="直線矢印コネクタ 140">
          <a:extLst>
            <a:ext uri="{FF2B5EF4-FFF2-40B4-BE49-F238E27FC236}">
              <a16:creationId xmlns:a16="http://schemas.microsoft.com/office/drawing/2014/main" id="{D75637BD-56F8-4F20-A619-D8E56DCFFA21}"/>
            </a:ext>
          </a:extLst>
        </xdr:cNvPr>
        <xdr:cNvCxnSpPr/>
      </xdr:nvCxnSpPr>
      <xdr:spPr>
        <a:xfrm flipV="1">
          <a:off x="5055704" y="10605053"/>
          <a:ext cx="0" cy="365263"/>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6626</xdr:colOff>
      <xdr:row>55</xdr:row>
      <xdr:rowOff>221975</xdr:rowOff>
    </xdr:from>
    <xdr:to>
      <xdr:col>17</xdr:col>
      <xdr:colOff>6626</xdr:colOff>
      <xdr:row>57</xdr:row>
      <xdr:rowOff>123411</xdr:rowOff>
    </xdr:to>
    <xdr:cxnSp macro="">
      <xdr:nvCxnSpPr>
        <xdr:cNvPr id="143" name="直線矢印コネクタ 142">
          <a:extLst>
            <a:ext uri="{FF2B5EF4-FFF2-40B4-BE49-F238E27FC236}">
              <a16:creationId xmlns:a16="http://schemas.microsoft.com/office/drawing/2014/main" id="{817209CA-4BEF-49D2-8974-791C0E365DD9}"/>
            </a:ext>
          </a:extLst>
        </xdr:cNvPr>
        <xdr:cNvCxnSpPr/>
      </xdr:nvCxnSpPr>
      <xdr:spPr>
        <a:xfrm flipV="1">
          <a:off x="6798365" y="10583518"/>
          <a:ext cx="0" cy="365263"/>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2362</xdr:colOff>
      <xdr:row>59</xdr:row>
      <xdr:rowOff>135835</xdr:rowOff>
    </xdr:from>
    <xdr:to>
      <xdr:col>12</xdr:col>
      <xdr:colOff>2363</xdr:colOff>
      <xdr:row>71</xdr:row>
      <xdr:rowOff>149087</xdr:rowOff>
    </xdr:to>
    <xdr:cxnSp macro="">
      <xdr:nvCxnSpPr>
        <xdr:cNvPr id="156" name="直線コネクタ 155">
          <a:extLst>
            <a:ext uri="{FF2B5EF4-FFF2-40B4-BE49-F238E27FC236}">
              <a16:creationId xmlns:a16="http://schemas.microsoft.com/office/drawing/2014/main" id="{4B77BF2D-0A46-4B0B-A5A8-0AF93A8C63BA}"/>
            </a:ext>
          </a:extLst>
        </xdr:cNvPr>
        <xdr:cNvCxnSpPr/>
      </xdr:nvCxnSpPr>
      <xdr:spPr>
        <a:xfrm flipV="1">
          <a:off x="5046471" y="11425031"/>
          <a:ext cx="1" cy="2796208"/>
        </a:xfrm>
        <a:prstGeom prst="line">
          <a:avLst/>
        </a:prstGeom>
        <a:ln w="12700">
          <a:solidFill>
            <a:schemeClr val="tx1"/>
          </a:solidFill>
          <a:headEnd type="arrow" w="sm" len="med"/>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11593</xdr:colOff>
      <xdr:row>66</xdr:row>
      <xdr:rowOff>16565</xdr:rowOff>
    </xdr:from>
    <xdr:to>
      <xdr:col>7</xdr:col>
      <xdr:colOff>11593</xdr:colOff>
      <xdr:row>69</xdr:row>
      <xdr:rowOff>142462</xdr:rowOff>
    </xdr:to>
    <xdr:cxnSp macro="">
      <xdr:nvCxnSpPr>
        <xdr:cNvPr id="157" name="直線矢印コネクタ 156">
          <a:extLst>
            <a:ext uri="{FF2B5EF4-FFF2-40B4-BE49-F238E27FC236}">
              <a16:creationId xmlns:a16="http://schemas.microsoft.com/office/drawing/2014/main" id="{60252FF5-5B30-4F6C-8FB2-4974185CC4B0}"/>
            </a:ext>
          </a:extLst>
        </xdr:cNvPr>
        <xdr:cNvCxnSpPr/>
      </xdr:nvCxnSpPr>
      <xdr:spPr>
        <a:xfrm flipV="1">
          <a:off x="3308071" y="12929152"/>
          <a:ext cx="0" cy="821636"/>
        </a:xfrm>
        <a:prstGeom prst="straightConnector1">
          <a:avLst/>
        </a:prstGeom>
        <a:ln w="1270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64601</xdr:colOff>
      <xdr:row>69</xdr:row>
      <xdr:rowOff>127552</xdr:rowOff>
    </xdr:from>
    <xdr:to>
      <xdr:col>6</xdr:col>
      <xdr:colOff>64601</xdr:colOff>
      <xdr:row>71</xdr:row>
      <xdr:rowOff>132522</xdr:rowOff>
    </xdr:to>
    <xdr:cxnSp macro="">
      <xdr:nvCxnSpPr>
        <xdr:cNvPr id="159" name="直線矢印コネクタ 158">
          <a:extLst>
            <a:ext uri="{FF2B5EF4-FFF2-40B4-BE49-F238E27FC236}">
              <a16:creationId xmlns:a16="http://schemas.microsoft.com/office/drawing/2014/main" id="{6028F02B-8F55-42E1-9DF0-DA2AE98CB58F}"/>
            </a:ext>
          </a:extLst>
        </xdr:cNvPr>
        <xdr:cNvCxnSpPr/>
      </xdr:nvCxnSpPr>
      <xdr:spPr>
        <a:xfrm flipV="1">
          <a:off x="3245123" y="13735878"/>
          <a:ext cx="0" cy="468796"/>
        </a:xfrm>
        <a:prstGeom prst="straightConnector1">
          <a:avLst/>
        </a:prstGeom>
        <a:ln w="1270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99204</xdr:colOff>
      <xdr:row>57</xdr:row>
      <xdr:rowOff>132521</xdr:rowOff>
    </xdr:from>
    <xdr:to>
      <xdr:col>21</xdr:col>
      <xdr:colOff>99391</xdr:colOff>
      <xdr:row>58</xdr:row>
      <xdr:rowOff>219495</xdr:rowOff>
    </xdr:to>
    <xdr:cxnSp macro="">
      <xdr:nvCxnSpPr>
        <xdr:cNvPr id="161" name="直線コネクタ 160">
          <a:extLst>
            <a:ext uri="{FF2B5EF4-FFF2-40B4-BE49-F238E27FC236}">
              <a16:creationId xmlns:a16="http://schemas.microsoft.com/office/drawing/2014/main" id="{ADB7F11F-8F04-426C-A16D-115093D5A15A}"/>
            </a:ext>
          </a:extLst>
        </xdr:cNvPr>
        <xdr:cNvCxnSpPr>
          <a:stCxn id="179" idx="2"/>
        </xdr:cNvCxnSpPr>
      </xdr:nvCxnSpPr>
      <xdr:spPr>
        <a:xfrm flipV="1">
          <a:off x="8522617" y="10957891"/>
          <a:ext cx="187" cy="318887"/>
        </a:xfrm>
        <a:prstGeom prst="line">
          <a:avLst/>
        </a:prstGeom>
        <a:ln w="12700">
          <a:solidFill>
            <a:schemeClr val="tx1"/>
          </a:solidFill>
          <a:headEnd type="none" w="sm" len="med"/>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36442</xdr:colOff>
      <xdr:row>58</xdr:row>
      <xdr:rowOff>219494</xdr:rowOff>
    </xdr:from>
    <xdr:to>
      <xdr:col>22</xdr:col>
      <xdr:colOff>46516</xdr:colOff>
      <xdr:row>59</xdr:row>
      <xdr:rowOff>222156</xdr:rowOff>
    </xdr:to>
    <xdr:grpSp>
      <xdr:nvGrpSpPr>
        <xdr:cNvPr id="164" name="グループ化 163">
          <a:extLst>
            <a:ext uri="{FF2B5EF4-FFF2-40B4-BE49-F238E27FC236}">
              <a16:creationId xmlns:a16="http://schemas.microsoft.com/office/drawing/2014/main" id="{884848D0-3125-4859-BFC9-FF752AD167D5}"/>
            </a:ext>
          </a:extLst>
        </xdr:cNvPr>
        <xdr:cNvGrpSpPr/>
      </xdr:nvGrpSpPr>
      <xdr:grpSpPr>
        <a:xfrm>
          <a:off x="8437492" y="11125619"/>
          <a:ext cx="124374" cy="231262"/>
          <a:chOff x="8671891" y="10906645"/>
          <a:chExt cx="142597" cy="236126"/>
        </a:xfrm>
      </xdr:grpSpPr>
      <xdr:sp macro="" textlink="">
        <xdr:nvSpPr>
          <xdr:cNvPr id="171" name="円弧 170">
            <a:extLst>
              <a:ext uri="{FF2B5EF4-FFF2-40B4-BE49-F238E27FC236}">
                <a16:creationId xmlns:a16="http://schemas.microsoft.com/office/drawing/2014/main" id="{4CB59648-46B5-4CDC-86E2-F4D28489008B}"/>
              </a:ext>
            </a:extLst>
          </xdr:cNvPr>
          <xdr:cNvSpPr/>
        </xdr:nvSpPr>
        <xdr:spPr>
          <a:xfrm rot="16200000" flipH="1">
            <a:off x="8627233" y="10955515"/>
            <a:ext cx="231914" cy="142597"/>
          </a:xfrm>
          <a:prstGeom prst="arc">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79" name="円弧 178">
            <a:extLst>
              <a:ext uri="{FF2B5EF4-FFF2-40B4-BE49-F238E27FC236}">
                <a16:creationId xmlns:a16="http://schemas.microsoft.com/office/drawing/2014/main" id="{CF7BC385-CCD2-43F5-8A45-92D54DCD4272}"/>
              </a:ext>
            </a:extLst>
          </xdr:cNvPr>
          <xdr:cNvSpPr/>
        </xdr:nvSpPr>
        <xdr:spPr>
          <a:xfrm rot="5400000" flipH="1" flipV="1">
            <a:off x="8626170" y="10952366"/>
            <a:ext cx="233465" cy="142023"/>
          </a:xfrm>
          <a:prstGeom prst="arc">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21</xdr:col>
      <xdr:colOff>93472</xdr:colOff>
      <xdr:row>59</xdr:row>
      <xdr:rowOff>218661</xdr:rowOff>
    </xdr:from>
    <xdr:to>
      <xdr:col>21</xdr:col>
      <xdr:colOff>93473</xdr:colOff>
      <xdr:row>61</xdr:row>
      <xdr:rowOff>144947</xdr:rowOff>
    </xdr:to>
    <xdr:cxnSp macro="">
      <xdr:nvCxnSpPr>
        <xdr:cNvPr id="187" name="直線コネクタ 186">
          <a:extLst>
            <a:ext uri="{FF2B5EF4-FFF2-40B4-BE49-F238E27FC236}">
              <a16:creationId xmlns:a16="http://schemas.microsoft.com/office/drawing/2014/main" id="{6603475B-20D4-4747-9E17-E6E4267367B7}"/>
            </a:ext>
          </a:extLst>
        </xdr:cNvPr>
        <xdr:cNvCxnSpPr/>
      </xdr:nvCxnSpPr>
      <xdr:spPr>
        <a:xfrm flipH="1" flipV="1">
          <a:off x="8516885" y="11507857"/>
          <a:ext cx="1" cy="390112"/>
        </a:xfrm>
        <a:prstGeom prst="line">
          <a:avLst/>
        </a:prstGeom>
        <a:ln w="12700">
          <a:solidFill>
            <a:schemeClr val="tx1"/>
          </a:solidFill>
          <a:headEnd type="arrow" w="sm" len="med"/>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88503</xdr:colOff>
      <xdr:row>61</xdr:row>
      <xdr:rowOff>139148</xdr:rowOff>
    </xdr:from>
    <xdr:to>
      <xdr:col>21</xdr:col>
      <xdr:colOff>91109</xdr:colOff>
      <xdr:row>63</xdr:row>
      <xdr:rowOff>149087</xdr:rowOff>
    </xdr:to>
    <xdr:cxnSp macro="">
      <xdr:nvCxnSpPr>
        <xdr:cNvPr id="191" name="直線コネクタ 190">
          <a:extLst>
            <a:ext uri="{FF2B5EF4-FFF2-40B4-BE49-F238E27FC236}">
              <a16:creationId xmlns:a16="http://schemas.microsoft.com/office/drawing/2014/main" id="{2B15E8F5-EBA9-4027-807F-15A4289B29E4}"/>
            </a:ext>
          </a:extLst>
        </xdr:cNvPr>
        <xdr:cNvCxnSpPr/>
      </xdr:nvCxnSpPr>
      <xdr:spPr>
        <a:xfrm flipH="1" flipV="1">
          <a:off x="8511916" y="11892170"/>
          <a:ext cx="2606" cy="473765"/>
        </a:xfrm>
        <a:prstGeom prst="line">
          <a:avLst/>
        </a:prstGeom>
        <a:ln w="12700">
          <a:solidFill>
            <a:schemeClr val="tx1"/>
          </a:solidFill>
          <a:headEnd type="arrow" w="sm" len="med"/>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5429</xdr:colOff>
      <xdr:row>66</xdr:row>
      <xdr:rowOff>139197</xdr:rowOff>
    </xdr:from>
    <xdr:to>
      <xdr:col>22</xdr:col>
      <xdr:colOff>8282</xdr:colOff>
      <xdr:row>69</xdr:row>
      <xdr:rowOff>132522</xdr:rowOff>
    </xdr:to>
    <xdr:cxnSp macro="">
      <xdr:nvCxnSpPr>
        <xdr:cNvPr id="192" name="直線矢印コネクタ 191">
          <a:extLst>
            <a:ext uri="{FF2B5EF4-FFF2-40B4-BE49-F238E27FC236}">
              <a16:creationId xmlns:a16="http://schemas.microsoft.com/office/drawing/2014/main" id="{A41044B6-97C3-49D1-B170-CF6FA67889EE}"/>
            </a:ext>
          </a:extLst>
        </xdr:cNvPr>
        <xdr:cNvCxnSpPr/>
      </xdr:nvCxnSpPr>
      <xdr:spPr>
        <a:xfrm flipH="1" flipV="1">
          <a:off x="8544799" y="13051784"/>
          <a:ext cx="2853" cy="689064"/>
        </a:xfrm>
        <a:prstGeom prst="straightConnector1">
          <a:avLst/>
        </a:prstGeom>
        <a:ln w="1270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460</xdr:colOff>
      <xdr:row>66</xdr:row>
      <xdr:rowOff>134228</xdr:rowOff>
    </xdr:from>
    <xdr:to>
      <xdr:col>32</xdr:col>
      <xdr:colOff>461</xdr:colOff>
      <xdr:row>67</xdr:row>
      <xdr:rowOff>132522</xdr:rowOff>
    </xdr:to>
    <xdr:cxnSp macro="">
      <xdr:nvCxnSpPr>
        <xdr:cNvPr id="211" name="直線矢印コネクタ 210">
          <a:extLst>
            <a:ext uri="{FF2B5EF4-FFF2-40B4-BE49-F238E27FC236}">
              <a16:creationId xmlns:a16="http://schemas.microsoft.com/office/drawing/2014/main" id="{ED8D23EC-D04F-42AC-B7D4-8C3B48CEB176}"/>
            </a:ext>
          </a:extLst>
        </xdr:cNvPr>
        <xdr:cNvCxnSpPr/>
      </xdr:nvCxnSpPr>
      <xdr:spPr>
        <a:xfrm flipV="1">
          <a:off x="12035090" y="13046815"/>
          <a:ext cx="1" cy="230207"/>
        </a:xfrm>
        <a:prstGeom prst="straightConnector1">
          <a:avLst/>
        </a:prstGeom>
        <a:ln w="1270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12055</xdr:colOff>
      <xdr:row>66</xdr:row>
      <xdr:rowOff>129259</xdr:rowOff>
    </xdr:from>
    <xdr:to>
      <xdr:col>27</xdr:col>
      <xdr:colOff>12056</xdr:colOff>
      <xdr:row>67</xdr:row>
      <xdr:rowOff>127553</xdr:rowOff>
    </xdr:to>
    <xdr:cxnSp macro="">
      <xdr:nvCxnSpPr>
        <xdr:cNvPr id="212" name="直線矢印コネクタ 211">
          <a:extLst>
            <a:ext uri="{FF2B5EF4-FFF2-40B4-BE49-F238E27FC236}">
              <a16:creationId xmlns:a16="http://schemas.microsoft.com/office/drawing/2014/main" id="{D9CC7BC1-965B-4B7E-A6BC-C2CE21AAC6B8}"/>
            </a:ext>
          </a:extLst>
        </xdr:cNvPr>
        <xdr:cNvCxnSpPr/>
      </xdr:nvCxnSpPr>
      <xdr:spPr>
        <a:xfrm flipV="1">
          <a:off x="10299055" y="13041846"/>
          <a:ext cx="1" cy="230207"/>
        </a:xfrm>
        <a:prstGeom prst="straightConnector1">
          <a:avLst/>
        </a:prstGeom>
        <a:ln w="1270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114760</xdr:colOff>
      <xdr:row>63</xdr:row>
      <xdr:rowOff>132571</xdr:rowOff>
    </xdr:from>
    <xdr:to>
      <xdr:col>26</xdr:col>
      <xdr:colOff>114761</xdr:colOff>
      <xdr:row>64</xdr:row>
      <xdr:rowOff>130865</xdr:rowOff>
    </xdr:to>
    <xdr:cxnSp macro="">
      <xdr:nvCxnSpPr>
        <xdr:cNvPr id="213" name="直線矢印コネクタ 212">
          <a:extLst>
            <a:ext uri="{FF2B5EF4-FFF2-40B4-BE49-F238E27FC236}">
              <a16:creationId xmlns:a16="http://schemas.microsoft.com/office/drawing/2014/main" id="{03EB4509-C845-4B6E-9203-8071E7D63DFC}"/>
            </a:ext>
          </a:extLst>
        </xdr:cNvPr>
        <xdr:cNvCxnSpPr/>
      </xdr:nvCxnSpPr>
      <xdr:spPr>
        <a:xfrm flipV="1">
          <a:off x="10285803" y="12349419"/>
          <a:ext cx="1" cy="230207"/>
        </a:xfrm>
        <a:prstGeom prst="straightConnector1">
          <a:avLst/>
        </a:prstGeom>
        <a:ln w="1270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8743</xdr:colOff>
      <xdr:row>71</xdr:row>
      <xdr:rowOff>125946</xdr:rowOff>
    </xdr:from>
    <xdr:to>
      <xdr:col>32</xdr:col>
      <xdr:colOff>13318</xdr:colOff>
      <xdr:row>75</xdr:row>
      <xdr:rowOff>521</xdr:rowOff>
    </xdr:to>
    <xdr:cxnSp macro="">
      <xdr:nvCxnSpPr>
        <xdr:cNvPr id="214" name="直線矢印コネクタ 213">
          <a:extLst>
            <a:ext uri="{FF2B5EF4-FFF2-40B4-BE49-F238E27FC236}">
              <a16:creationId xmlns:a16="http://schemas.microsoft.com/office/drawing/2014/main" id="{56C6F56D-DB84-4288-9627-BF6AEB785253}"/>
            </a:ext>
          </a:extLst>
        </xdr:cNvPr>
        <xdr:cNvCxnSpPr>
          <a:stCxn id="197" idx="2"/>
        </xdr:cNvCxnSpPr>
      </xdr:nvCxnSpPr>
      <xdr:spPr>
        <a:xfrm flipH="1" flipV="1">
          <a:off x="12010243" y="14003871"/>
          <a:ext cx="4575" cy="1017575"/>
        </a:xfrm>
        <a:prstGeom prst="straightConnector1">
          <a:avLst/>
        </a:prstGeom>
        <a:ln w="1270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12056</xdr:colOff>
      <xdr:row>76</xdr:row>
      <xdr:rowOff>0</xdr:rowOff>
    </xdr:from>
    <xdr:to>
      <xdr:col>32</xdr:col>
      <xdr:colOff>12056</xdr:colOff>
      <xdr:row>77</xdr:row>
      <xdr:rowOff>124241</xdr:rowOff>
    </xdr:to>
    <xdr:cxnSp macro="">
      <xdr:nvCxnSpPr>
        <xdr:cNvPr id="215" name="直線矢印コネクタ 214">
          <a:extLst>
            <a:ext uri="{FF2B5EF4-FFF2-40B4-BE49-F238E27FC236}">
              <a16:creationId xmlns:a16="http://schemas.microsoft.com/office/drawing/2014/main" id="{3D37E065-ED20-4ED1-B158-2D260E0A5C79}"/>
            </a:ext>
          </a:extLst>
        </xdr:cNvPr>
        <xdr:cNvCxnSpPr/>
      </xdr:nvCxnSpPr>
      <xdr:spPr>
        <a:xfrm flipV="1">
          <a:off x="12013556" y="15249525"/>
          <a:ext cx="0" cy="352841"/>
        </a:xfrm>
        <a:prstGeom prst="straightConnector1">
          <a:avLst/>
        </a:prstGeom>
        <a:ln w="1270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xdr:colOff>
      <xdr:row>96</xdr:row>
      <xdr:rowOff>115957</xdr:rowOff>
    </xdr:from>
    <xdr:to>
      <xdr:col>7</xdr:col>
      <xdr:colOff>1</xdr:colOff>
      <xdr:row>98</xdr:row>
      <xdr:rowOff>107674</xdr:rowOff>
    </xdr:to>
    <xdr:cxnSp macro="">
      <xdr:nvCxnSpPr>
        <xdr:cNvPr id="216" name="直線矢印コネクタ 215">
          <a:extLst>
            <a:ext uri="{FF2B5EF4-FFF2-40B4-BE49-F238E27FC236}">
              <a16:creationId xmlns:a16="http://schemas.microsoft.com/office/drawing/2014/main" id="{0E6435EA-893B-46F3-BAD3-DDC3A68B780B}"/>
            </a:ext>
          </a:extLst>
        </xdr:cNvPr>
        <xdr:cNvCxnSpPr/>
      </xdr:nvCxnSpPr>
      <xdr:spPr>
        <a:xfrm flipV="1">
          <a:off x="3296479" y="20217848"/>
          <a:ext cx="0" cy="455543"/>
        </a:xfrm>
        <a:prstGeom prst="straightConnector1">
          <a:avLst/>
        </a:prstGeom>
        <a:ln w="12700">
          <a:solidFill>
            <a:schemeClr val="tx1"/>
          </a:solidFill>
          <a:headEnd type="arrow" w="sm" len="med"/>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829</xdr:colOff>
      <xdr:row>100</xdr:row>
      <xdr:rowOff>120098</xdr:rowOff>
    </xdr:from>
    <xdr:to>
      <xdr:col>17</xdr:col>
      <xdr:colOff>829</xdr:colOff>
      <xdr:row>102</xdr:row>
      <xdr:rowOff>131121</xdr:rowOff>
    </xdr:to>
    <xdr:cxnSp macro="">
      <xdr:nvCxnSpPr>
        <xdr:cNvPr id="135" name="直線矢印コネクタ 134">
          <a:extLst>
            <a:ext uri="{FF2B5EF4-FFF2-40B4-BE49-F238E27FC236}">
              <a16:creationId xmlns:a16="http://schemas.microsoft.com/office/drawing/2014/main" id="{1B27869B-201C-43EF-A8D5-D33AE0B00C20}"/>
            </a:ext>
          </a:extLst>
        </xdr:cNvPr>
        <xdr:cNvCxnSpPr/>
      </xdr:nvCxnSpPr>
      <xdr:spPr>
        <a:xfrm flipV="1">
          <a:off x="6773104" y="20856023"/>
          <a:ext cx="0" cy="468223"/>
        </a:xfrm>
        <a:prstGeom prst="straightConnector1">
          <a:avLst/>
        </a:prstGeom>
        <a:ln w="1270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102</xdr:row>
      <xdr:rowOff>123825</xdr:rowOff>
    </xdr:from>
    <xdr:to>
      <xdr:col>28</xdr:col>
      <xdr:colOff>0</xdr:colOff>
      <xdr:row>102</xdr:row>
      <xdr:rowOff>123825</xdr:rowOff>
    </xdr:to>
    <xdr:cxnSp macro="">
      <xdr:nvCxnSpPr>
        <xdr:cNvPr id="139" name="直線矢印コネクタ 138">
          <a:extLst>
            <a:ext uri="{FF2B5EF4-FFF2-40B4-BE49-F238E27FC236}">
              <a16:creationId xmlns:a16="http://schemas.microsoft.com/office/drawing/2014/main" id="{8E1B4898-7B18-44A8-AA27-8ED70A2D60AE}"/>
            </a:ext>
          </a:extLst>
        </xdr:cNvPr>
        <xdr:cNvCxnSpPr/>
      </xdr:nvCxnSpPr>
      <xdr:spPr>
        <a:xfrm>
          <a:off x="6781800" y="21316950"/>
          <a:ext cx="3590925"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197826</xdr:colOff>
      <xdr:row>75</xdr:row>
      <xdr:rowOff>114300</xdr:rowOff>
    </xdr:from>
    <xdr:to>
      <xdr:col>33</xdr:col>
      <xdr:colOff>0</xdr:colOff>
      <xdr:row>75</xdr:row>
      <xdr:rowOff>114300</xdr:rowOff>
    </xdr:to>
    <xdr:cxnSp macro="">
      <xdr:nvCxnSpPr>
        <xdr:cNvPr id="149" name="直線矢印コネクタ 148">
          <a:extLst>
            <a:ext uri="{FF2B5EF4-FFF2-40B4-BE49-F238E27FC236}">
              <a16:creationId xmlns:a16="http://schemas.microsoft.com/office/drawing/2014/main" id="{AD3E998A-640F-4E16-A04B-E1E713798263}"/>
            </a:ext>
          </a:extLst>
        </xdr:cNvPr>
        <xdr:cNvCxnSpPr/>
      </xdr:nvCxnSpPr>
      <xdr:spPr>
        <a:xfrm>
          <a:off x="11885001" y="15135225"/>
          <a:ext cx="230799"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197826</xdr:colOff>
      <xdr:row>77</xdr:row>
      <xdr:rowOff>123825</xdr:rowOff>
    </xdr:from>
    <xdr:to>
      <xdr:col>38</xdr:col>
      <xdr:colOff>0</xdr:colOff>
      <xdr:row>77</xdr:row>
      <xdr:rowOff>123825</xdr:rowOff>
    </xdr:to>
    <xdr:cxnSp macro="">
      <xdr:nvCxnSpPr>
        <xdr:cNvPr id="163" name="直線矢印コネクタ 162">
          <a:extLst>
            <a:ext uri="{FF2B5EF4-FFF2-40B4-BE49-F238E27FC236}">
              <a16:creationId xmlns:a16="http://schemas.microsoft.com/office/drawing/2014/main" id="{BD0DE385-822E-4EE9-AAA5-B1BB82547297}"/>
            </a:ext>
          </a:extLst>
        </xdr:cNvPr>
        <xdr:cNvCxnSpPr/>
      </xdr:nvCxnSpPr>
      <xdr:spPr>
        <a:xfrm>
          <a:off x="13628076" y="15373350"/>
          <a:ext cx="230799"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41</xdr:row>
      <xdr:rowOff>130450</xdr:rowOff>
    </xdr:from>
    <xdr:to>
      <xdr:col>17</xdr:col>
      <xdr:colOff>19050</xdr:colOff>
      <xdr:row>41</xdr:row>
      <xdr:rowOff>130450</xdr:rowOff>
    </xdr:to>
    <xdr:cxnSp macro="">
      <xdr:nvCxnSpPr>
        <xdr:cNvPr id="142" name="直線矢印コネクタ 141">
          <a:extLst>
            <a:ext uri="{FF2B5EF4-FFF2-40B4-BE49-F238E27FC236}">
              <a16:creationId xmlns:a16="http://schemas.microsoft.com/office/drawing/2014/main" id="{AF9E19C6-21A7-4182-B2BF-53AA69D42A1F}"/>
            </a:ext>
          </a:extLst>
        </xdr:cNvPr>
        <xdr:cNvCxnSpPr/>
      </xdr:nvCxnSpPr>
      <xdr:spPr>
        <a:xfrm>
          <a:off x="6657975" y="7150375"/>
          <a:ext cx="133350" cy="0"/>
        </a:xfrm>
        <a:prstGeom prst="straightConnector1">
          <a:avLst/>
        </a:prstGeom>
        <a:ln w="1270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10860</xdr:colOff>
      <xdr:row>39</xdr:row>
      <xdr:rowOff>118242</xdr:rowOff>
    </xdr:from>
    <xdr:to>
      <xdr:col>17</xdr:col>
      <xdr:colOff>10860</xdr:colOff>
      <xdr:row>41</xdr:row>
      <xdr:rowOff>127080</xdr:rowOff>
    </xdr:to>
    <xdr:cxnSp macro="">
      <xdr:nvCxnSpPr>
        <xdr:cNvPr id="193" name="直線矢印コネクタ 192">
          <a:extLst>
            <a:ext uri="{FF2B5EF4-FFF2-40B4-BE49-F238E27FC236}">
              <a16:creationId xmlns:a16="http://schemas.microsoft.com/office/drawing/2014/main" id="{A58F545B-1CED-4919-A289-025351578904}"/>
            </a:ext>
          </a:extLst>
        </xdr:cNvPr>
        <xdr:cNvCxnSpPr/>
      </xdr:nvCxnSpPr>
      <xdr:spPr>
        <a:xfrm flipV="1">
          <a:off x="6757188" y="6713483"/>
          <a:ext cx="0" cy="468666"/>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197826</xdr:colOff>
      <xdr:row>39</xdr:row>
      <xdr:rowOff>114714</xdr:rowOff>
    </xdr:from>
    <xdr:to>
      <xdr:col>38</xdr:col>
      <xdr:colOff>24848</xdr:colOff>
      <xdr:row>39</xdr:row>
      <xdr:rowOff>114714</xdr:rowOff>
    </xdr:to>
    <xdr:cxnSp macro="">
      <xdr:nvCxnSpPr>
        <xdr:cNvPr id="194" name="直線矢印コネクタ 193">
          <a:extLst>
            <a:ext uri="{FF2B5EF4-FFF2-40B4-BE49-F238E27FC236}">
              <a16:creationId xmlns:a16="http://schemas.microsoft.com/office/drawing/2014/main" id="{DFA46E6E-1CAF-4616-84F4-EA1BC7ADFBB2}"/>
            </a:ext>
          </a:extLst>
        </xdr:cNvPr>
        <xdr:cNvCxnSpPr/>
      </xdr:nvCxnSpPr>
      <xdr:spPr>
        <a:xfrm>
          <a:off x="13628076" y="6677439"/>
          <a:ext cx="255647"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14</xdr:row>
      <xdr:rowOff>285750</xdr:rowOff>
    </xdr:from>
    <xdr:to>
      <xdr:col>14</xdr:col>
      <xdr:colOff>0</xdr:colOff>
      <xdr:row>27</xdr:row>
      <xdr:rowOff>0</xdr:rowOff>
    </xdr:to>
    <xdr:graphicFrame macro="">
      <xdr:nvGraphicFramePr>
        <xdr:cNvPr id="11" name="グラフ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9524</xdr:colOff>
      <xdr:row>35</xdr:row>
      <xdr:rowOff>76200</xdr:rowOff>
    </xdr:from>
    <xdr:to>
      <xdr:col>10</xdr:col>
      <xdr:colOff>447674</xdr:colOff>
      <xdr:row>47</xdr:row>
      <xdr:rowOff>195900</xdr:rowOff>
    </xdr:to>
    <xdr:graphicFrame macro="">
      <xdr:nvGraphicFramePr>
        <xdr:cNvPr id="8" name="グラフ 7">
          <a:extLst>
            <a:ext uri="{FF2B5EF4-FFF2-40B4-BE49-F238E27FC236}">
              <a16:creationId xmlns:a16="http://schemas.microsoft.com/office/drawing/2014/main" id="{00394784-F343-4959-A5D1-A1B3DA3B18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9525</xdr:colOff>
      <xdr:row>35</xdr:row>
      <xdr:rowOff>76200</xdr:rowOff>
    </xdr:from>
    <xdr:to>
      <xdr:col>10</xdr:col>
      <xdr:colOff>447675</xdr:colOff>
      <xdr:row>47</xdr:row>
      <xdr:rowOff>195900</xdr:rowOff>
    </xdr:to>
    <xdr:graphicFrame macro="">
      <xdr:nvGraphicFramePr>
        <xdr:cNvPr id="2" name="グラフ 1">
          <a:extLst>
            <a:ext uri="{FF2B5EF4-FFF2-40B4-BE49-F238E27FC236}">
              <a16:creationId xmlns:a16="http://schemas.microsoft.com/office/drawing/2014/main" id="{C3B47674-BBD4-4C8E-956C-E982197DDD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9524</xdr:colOff>
      <xdr:row>35</xdr:row>
      <xdr:rowOff>76200</xdr:rowOff>
    </xdr:from>
    <xdr:to>
      <xdr:col>10</xdr:col>
      <xdr:colOff>447674</xdr:colOff>
      <xdr:row>47</xdr:row>
      <xdr:rowOff>195900</xdr:rowOff>
    </xdr:to>
    <xdr:graphicFrame macro="">
      <xdr:nvGraphicFramePr>
        <xdr:cNvPr id="3" name="グラフ 2">
          <a:extLst>
            <a:ext uri="{FF2B5EF4-FFF2-40B4-BE49-F238E27FC236}">
              <a16:creationId xmlns:a16="http://schemas.microsoft.com/office/drawing/2014/main" id="{7C8F8F9F-B3C7-4D6E-9F78-B8C6E378B4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C136"/>
  <sheetViews>
    <sheetView tabSelected="1" view="pageBreakPreview" zoomScaleNormal="100" zoomScaleSheetLayoutView="100" workbookViewId="0">
      <pane ySplit="2" topLeftCell="A3" activePane="bottomLeft" state="frozen"/>
      <selection pane="bottomLeft" activeCell="T84" sqref="T84:Z86"/>
    </sheetView>
  </sheetViews>
  <sheetFormatPr defaultColWidth="9.125" defaultRowHeight="13.5"/>
  <cols>
    <col min="1" max="1" width="3.125" style="99" customWidth="1"/>
    <col min="2" max="2" width="8.125" style="99" customWidth="1"/>
    <col min="3" max="3" width="28.625" style="99" customWidth="1"/>
    <col min="4" max="6" width="3.125" style="99" customWidth="1"/>
    <col min="7" max="8" width="6.75" style="99" customWidth="1"/>
    <col min="9" max="9" width="1.625" style="99" customWidth="1"/>
    <col min="10" max="10" width="3.125" style="99" customWidth="1"/>
    <col min="11" max="11" width="8.125" style="99" customWidth="1"/>
    <col min="12" max="12" width="28.625" style="99" customWidth="1"/>
    <col min="13" max="15" width="3.125" style="99" customWidth="1"/>
    <col min="16" max="17" width="6.75" style="99" customWidth="1"/>
    <col min="18" max="18" width="1.625" style="99" customWidth="1"/>
    <col min="19" max="19" width="3.125" style="99" customWidth="1"/>
    <col min="20" max="20" width="8.125" style="99" customWidth="1"/>
    <col min="21" max="21" width="28.625" style="99" customWidth="1"/>
    <col min="22" max="24" width="3.125" style="99" customWidth="1"/>
    <col min="25" max="26" width="6.75" style="99" customWidth="1"/>
    <col min="27" max="27" width="1.625" style="99" customWidth="1"/>
    <col min="28" max="16384" width="9.125" style="99"/>
  </cols>
  <sheetData>
    <row r="1" spans="1:26" s="9" customFormat="1" ht="20.100000000000001" customHeight="1">
      <c r="A1" s="8" t="s">
        <v>331</v>
      </c>
      <c r="J1" s="8"/>
      <c r="S1" s="8"/>
    </row>
    <row r="2" spans="1:26" s="9" customFormat="1" ht="20.100000000000001" customHeight="1">
      <c r="B2" s="263" t="s">
        <v>56</v>
      </c>
      <c r="C2" s="264" t="str">
        <f ca="1">CONCATENATE(" ",MID(CELL("filename"), SEARCH("_",CELL("filename"),SEARCH("[",CELL("filename")))+1, 7)," ")</f>
        <v xml:space="preserve"> 205100A </v>
      </c>
      <c r="D2" s="266"/>
      <c r="E2" s="266"/>
      <c r="F2" s="263" t="s">
        <v>57</v>
      </c>
      <c r="G2" s="100" t="str">
        <f ca="1">CONCATENATE(" ",MID(CELL("filename"),SEARCH("-",CELL("filename"),SEARCH("[",CELL("filename")))+1,SEARCH(".",CELL("filename"),SEARCH("[",CELL("filename")))-SEARCH("-",CELL("filename"),SEARCH("[",CELL("filename")))-1)," ")</f>
        <v xml:space="preserve"> 琉大 機械 </v>
      </c>
      <c r="H2" s="266"/>
      <c r="K2" s="10"/>
      <c r="L2" s="89"/>
      <c r="O2" s="10"/>
      <c r="T2" s="10"/>
      <c r="U2" s="89"/>
      <c r="X2" s="10"/>
    </row>
    <row r="3" spans="1:26" s="9" customFormat="1">
      <c r="B3" s="52"/>
      <c r="C3" s="23"/>
      <c r="D3" s="51"/>
      <c r="E3" s="51"/>
      <c r="F3" s="51"/>
      <c r="K3" s="283"/>
      <c r="L3" s="93"/>
      <c r="M3" s="51"/>
      <c r="N3" s="51"/>
      <c r="O3" s="51"/>
      <c r="T3" s="52"/>
      <c r="U3" s="23"/>
      <c r="V3" s="51"/>
      <c r="W3" s="51"/>
      <c r="X3" s="51"/>
    </row>
    <row r="4" spans="1:26" s="9" customFormat="1" ht="12">
      <c r="B4" s="52" t="s">
        <v>261</v>
      </c>
      <c r="C4" s="23"/>
      <c r="D4" s="51"/>
      <c r="E4" s="51"/>
      <c r="F4" s="51"/>
      <c r="K4" s="52"/>
      <c r="L4" s="93"/>
      <c r="M4" s="51"/>
      <c r="N4" s="51"/>
      <c r="O4" s="51"/>
      <c r="T4" s="52"/>
      <c r="U4" s="23"/>
      <c r="V4" s="51"/>
      <c r="W4" s="51"/>
      <c r="X4" s="51"/>
    </row>
    <row r="5" spans="1:26" s="9" customFormat="1" ht="15.95" customHeight="1">
      <c r="A5" s="12"/>
      <c r="C5" s="23"/>
      <c r="D5" s="24"/>
      <c r="E5" s="24"/>
      <c r="F5" s="52"/>
      <c r="L5" s="93"/>
      <c r="M5" s="51"/>
      <c r="N5" s="51"/>
      <c r="O5" s="52"/>
      <c r="T5" s="52"/>
      <c r="U5" s="23"/>
      <c r="V5" s="51"/>
      <c r="W5" s="51"/>
      <c r="X5" s="52"/>
    </row>
    <row r="6" spans="1:26" s="9" customFormat="1" ht="15.95" customHeight="1">
      <c r="A6" s="12" t="s">
        <v>384</v>
      </c>
      <c r="F6" s="50" t="s">
        <v>392</v>
      </c>
      <c r="O6" s="50" t="s">
        <v>392</v>
      </c>
      <c r="S6" s="12" t="s">
        <v>262</v>
      </c>
      <c r="T6" s="99"/>
      <c r="U6" s="17"/>
      <c r="V6" s="16"/>
      <c r="W6" s="16"/>
      <c r="X6" s="16"/>
      <c r="Y6" s="16"/>
    </row>
    <row r="7" spans="1:26" s="13" customFormat="1" ht="48" customHeight="1">
      <c r="A7" s="193" t="s">
        <v>70</v>
      </c>
      <c r="B7" s="194" t="s">
        <v>71</v>
      </c>
      <c r="C7" s="70" t="s">
        <v>272</v>
      </c>
      <c r="D7" s="121" t="s">
        <v>246</v>
      </c>
      <c r="E7" s="193" t="s">
        <v>72</v>
      </c>
      <c r="F7" s="119" t="s">
        <v>73</v>
      </c>
      <c r="G7" s="69" t="s">
        <v>295</v>
      </c>
      <c r="H7" s="195" t="s">
        <v>296</v>
      </c>
      <c r="J7" s="193" t="s">
        <v>70</v>
      </c>
      <c r="K7" s="194" t="s">
        <v>71</v>
      </c>
      <c r="L7" s="70" t="s">
        <v>272</v>
      </c>
      <c r="M7" s="193" t="s">
        <v>246</v>
      </c>
      <c r="N7" s="71" t="s">
        <v>72</v>
      </c>
      <c r="O7" s="193" t="s">
        <v>73</v>
      </c>
      <c r="P7" s="69" t="s">
        <v>295</v>
      </c>
      <c r="Q7" s="195" t="s">
        <v>296</v>
      </c>
      <c r="S7" s="99"/>
      <c r="T7" s="46" t="s">
        <v>284</v>
      </c>
      <c r="U7" s="16"/>
      <c r="V7" s="17"/>
      <c r="W7" s="16"/>
      <c r="X7" s="16"/>
      <c r="Y7" s="16"/>
      <c r="Z7" s="16"/>
    </row>
    <row r="8" spans="1:26" ht="15.95" customHeight="1" thickBot="1">
      <c r="A8" s="12" t="s">
        <v>1</v>
      </c>
      <c r="B8" s="206"/>
      <c r="C8" s="206"/>
      <c r="D8" s="120" t="s">
        <v>7</v>
      </c>
      <c r="E8" s="207"/>
      <c r="F8" s="208"/>
      <c r="G8" s="206"/>
      <c r="H8" s="209"/>
      <c r="J8" s="12" t="s">
        <v>5</v>
      </c>
      <c r="K8" s="206"/>
      <c r="L8" s="206"/>
      <c r="M8" s="113" t="s">
        <v>7</v>
      </c>
      <c r="N8" s="206"/>
      <c r="O8" s="206"/>
      <c r="P8" s="113" t="s">
        <v>323</v>
      </c>
      <c r="Q8" s="206"/>
      <c r="T8" s="33" t="s">
        <v>264</v>
      </c>
      <c r="U8" s="16"/>
      <c r="V8" s="17"/>
      <c r="W8" s="16"/>
      <c r="X8" s="16"/>
      <c r="Y8" s="16"/>
      <c r="Z8" s="16"/>
    </row>
    <row r="9" spans="1:26" ht="15.95" customHeight="1" thickTop="1">
      <c r="A9" s="294" t="s">
        <v>4</v>
      </c>
      <c r="B9" s="156"/>
      <c r="C9" s="157"/>
      <c r="D9" s="153">
        <v>2</v>
      </c>
      <c r="E9" s="118"/>
      <c r="F9" s="122"/>
      <c r="G9" s="132">
        <v>2</v>
      </c>
      <c r="H9" s="133">
        <v>1</v>
      </c>
      <c r="J9" s="297" t="s">
        <v>9</v>
      </c>
      <c r="K9" s="117" t="s">
        <v>22</v>
      </c>
      <c r="L9" s="65" t="s">
        <v>10</v>
      </c>
      <c r="M9" s="66">
        <v>2</v>
      </c>
      <c r="N9" s="118" t="s">
        <v>329</v>
      </c>
      <c r="O9" s="122"/>
      <c r="P9" s="132">
        <v>4</v>
      </c>
      <c r="Q9" s="141" t="s">
        <v>250</v>
      </c>
      <c r="T9" s="9"/>
      <c r="U9" s="16"/>
      <c r="V9" s="17"/>
      <c r="W9" s="16"/>
      <c r="X9" s="16"/>
      <c r="Y9" s="16"/>
      <c r="Z9" s="16"/>
    </row>
    <row r="10" spans="1:26" ht="15.95" customHeight="1">
      <c r="A10" s="295"/>
      <c r="B10" s="158" t="s">
        <v>421</v>
      </c>
      <c r="C10" s="15"/>
      <c r="D10" s="154">
        <v>2</v>
      </c>
      <c r="E10" s="118"/>
      <c r="F10" s="131"/>
      <c r="G10" s="134">
        <v>2</v>
      </c>
      <c r="H10" s="135">
        <v>1</v>
      </c>
      <c r="J10" s="298"/>
      <c r="K10" s="117" t="s">
        <v>23</v>
      </c>
      <c r="L10" s="65" t="s">
        <v>11</v>
      </c>
      <c r="M10" s="67">
        <v>4</v>
      </c>
      <c r="N10" s="118" t="s">
        <v>329</v>
      </c>
      <c r="O10" s="123"/>
      <c r="P10" s="134">
        <v>4</v>
      </c>
      <c r="Q10" s="142">
        <v>1</v>
      </c>
      <c r="T10" s="18" t="s">
        <v>201</v>
      </c>
      <c r="U10" s="16"/>
      <c r="V10" s="18" t="s">
        <v>263</v>
      </c>
      <c r="W10" s="16"/>
      <c r="X10" s="16"/>
      <c r="Y10" s="16"/>
      <c r="Z10" s="16"/>
    </row>
    <row r="11" spans="1:26" ht="15.95" customHeight="1">
      <c r="A11" s="295"/>
      <c r="B11" s="158" t="s">
        <v>421</v>
      </c>
      <c r="C11" s="15"/>
      <c r="D11" s="154">
        <v>2</v>
      </c>
      <c r="E11" s="118"/>
      <c r="F11" s="131"/>
      <c r="G11" s="134">
        <v>2</v>
      </c>
      <c r="H11" s="135">
        <v>1</v>
      </c>
      <c r="J11" s="298"/>
      <c r="K11" s="117"/>
      <c r="L11" s="65"/>
      <c r="M11" s="67"/>
      <c r="N11" s="118"/>
      <c r="O11" s="123"/>
      <c r="P11" s="134">
        <v>4</v>
      </c>
      <c r="Q11" s="142">
        <v>1</v>
      </c>
      <c r="T11" s="16"/>
      <c r="U11" s="9" t="s">
        <v>34</v>
      </c>
      <c r="V11" s="16"/>
      <c r="W11" s="16"/>
      <c r="X11" s="16"/>
      <c r="Y11" s="16"/>
      <c r="Z11" s="16"/>
    </row>
    <row r="12" spans="1:26" ht="15.95" customHeight="1">
      <c r="A12" s="295"/>
      <c r="B12" s="158" t="s">
        <v>421</v>
      </c>
      <c r="C12" s="15"/>
      <c r="D12" s="154">
        <v>2</v>
      </c>
      <c r="E12" s="118"/>
      <c r="F12" s="131"/>
      <c r="G12" s="134">
        <v>2</v>
      </c>
      <c r="H12" s="135">
        <v>1</v>
      </c>
      <c r="J12" s="298"/>
      <c r="K12" s="117"/>
      <c r="L12" s="65"/>
      <c r="M12" s="67"/>
      <c r="N12" s="118"/>
      <c r="O12" s="123"/>
      <c r="P12" s="134">
        <v>4</v>
      </c>
      <c r="Q12" s="142">
        <v>1</v>
      </c>
      <c r="T12" s="16"/>
      <c r="U12" s="19" t="s">
        <v>35</v>
      </c>
      <c r="V12" s="14">
        <f>SUMIFS($D$9:$D$32,$B$9:$B$32,"健*",$F$9:$F$32,"&lt;&gt;")</f>
        <v>0</v>
      </c>
      <c r="W12" s="21" t="s">
        <v>202</v>
      </c>
      <c r="X12" s="16"/>
      <c r="Y12" s="16"/>
      <c r="Z12" s="16"/>
    </row>
    <row r="13" spans="1:26" ht="15.95" customHeight="1">
      <c r="A13" s="295"/>
      <c r="B13" s="158" t="s">
        <v>421</v>
      </c>
      <c r="C13" s="15"/>
      <c r="D13" s="154">
        <v>2</v>
      </c>
      <c r="E13" s="118"/>
      <c r="F13" s="131"/>
      <c r="G13" s="134">
        <v>2</v>
      </c>
      <c r="H13" s="135">
        <v>1</v>
      </c>
      <c r="J13" s="298"/>
      <c r="K13" s="117"/>
      <c r="L13" s="65"/>
      <c r="M13" s="67"/>
      <c r="N13" s="118"/>
      <c r="O13" s="123"/>
      <c r="P13" s="134">
        <v>4</v>
      </c>
      <c r="Q13" s="142">
        <v>1</v>
      </c>
      <c r="T13" s="16"/>
      <c r="U13" s="19" t="s">
        <v>36</v>
      </c>
      <c r="V13" s="14">
        <f>SUMIFS($D$9:$D$32,$B$9:$B$32,"人*",$F$9:$F$32,"&lt;&gt;")</f>
        <v>0</v>
      </c>
      <c r="W13" s="21" t="s">
        <v>202</v>
      </c>
      <c r="X13" s="16"/>
      <c r="Y13" s="16"/>
      <c r="Z13" s="16"/>
    </row>
    <row r="14" spans="1:26" ht="15.95" customHeight="1">
      <c r="A14" s="295"/>
      <c r="B14" s="158" t="s">
        <v>421</v>
      </c>
      <c r="C14" s="15"/>
      <c r="D14" s="154">
        <v>2</v>
      </c>
      <c r="E14" s="118"/>
      <c r="F14" s="131"/>
      <c r="G14" s="134">
        <v>1</v>
      </c>
      <c r="H14" s="135">
        <v>2</v>
      </c>
      <c r="J14" s="298"/>
      <c r="K14" s="117"/>
      <c r="L14" s="65"/>
      <c r="M14" s="67"/>
      <c r="N14" s="118"/>
      <c r="O14" s="123"/>
      <c r="P14" s="134">
        <v>4</v>
      </c>
      <c r="Q14" s="142">
        <v>1</v>
      </c>
      <c r="T14" s="16"/>
      <c r="U14" s="19" t="s">
        <v>37</v>
      </c>
      <c r="V14" s="14">
        <f>SUMIFS($D$9:$D$32,$B$9:$B$32,"社*",$F$9:$F$32,"&lt;&gt;")</f>
        <v>0</v>
      </c>
      <c r="W14" s="21" t="s">
        <v>202</v>
      </c>
      <c r="X14" s="16"/>
      <c r="Y14" s="16"/>
      <c r="Z14" s="16"/>
    </row>
    <row r="15" spans="1:26" ht="15.95" customHeight="1">
      <c r="A15" s="295"/>
      <c r="B15" s="158" t="s">
        <v>421</v>
      </c>
      <c r="C15" s="15"/>
      <c r="D15" s="154">
        <v>2</v>
      </c>
      <c r="E15" s="118"/>
      <c r="F15" s="131"/>
      <c r="G15" s="134">
        <v>1</v>
      </c>
      <c r="H15" s="135">
        <v>2</v>
      </c>
      <c r="J15" s="298"/>
      <c r="K15" s="117"/>
      <c r="L15" s="65"/>
      <c r="M15" s="67"/>
      <c r="N15" s="118"/>
      <c r="O15" s="123"/>
      <c r="P15" s="134"/>
      <c r="Q15" s="142"/>
      <c r="T15" s="16"/>
      <c r="U15" s="19" t="s">
        <v>38</v>
      </c>
      <c r="V15" s="14">
        <f>SUMIFS($D$9:$D$32,$B$9:$B$32,"自*",$F$9:$F$32,"&lt;&gt;")</f>
        <v>0</v>
      </c>
      <c r="W15" s="300" t="s">
        <v>385</v>
      </c>
      <c r="X15" s="301"/>
      <c r="Z15" s="16"/>
    </row>
    <row r="16" spans="1:26" ht="15.95" customHeight="1">
      <c r="A16" s="295"/>
      <c r="B16" s="158" t="s">
        <v>421</v>
      </c>
      <c r="C16" s="15"/>
      <c r="D16" s="154">
        <v>2</v>
      </c>
      <c r="E16" s="118"/>
      <c r="F16" s="131"/>
      <c r="G16" s="134">
        <v>1</v>
      </c>
      <c r="H16" s="135">
        <v>2</v>
      </c>
      <c r="J16" s="298"/>
      <c r="K16" s="117"/>
      <c r="L16" s="65"/>
      <c r="M16" s="67"/>
      <c r="N16" s="118"/>
      <c r="O16" s="123"/>
      <c r="P16" s="134"/>
      <c r="Q16" s="142"/>
      <c r="T16" s="16"/>
      <c r="U16" s="16" t="s">
        <v>39</v>
      </c>
      <c r="V16" s="16"/>
      <c r="W16" s="16"/>
      <c r="X16" s="16"/>
    </row>
    <row r="17" spans="1:27" ht="15.95" customHeight="1">
      <c r="A17" s="295"/>
      <c r="B17" s="158" t="s">
        <v>421</v>
      </c>
      <c r="C17" s="15"/>
      <c r="D17" s="154">
        <v>2</v>
      </c>
      <c r="E17" s="118"/>
      <c r="F17" s="131"/>
      <c r="G17" s="134">
        <v>1</v>
      </c>
      <c r="H17" s="135">
        <v>2</v>
      </c>
      <c r="J17" s="298"/>
      <c r="K17" s="117"/>
      <c r="L17" s="65"/>
      <c r="M17" s="67"/>
      <c r="N17" s="118"/>
      <c r="O17" s="123"/>
      <c r="P17" s="134"/>
      <c r="Q17" s="142"/>
      <c r="T17" s="16"/>
      <c r="U17" s="19" t="s">
        <v>40</v>
      </c>
      <c r="V17" s="14">
        <f>SUMIFS($D$9:$D$32,$B$9:$B$32,"総*",$F$9:$F$32,"&lt;&gt;")+SUMIFS($D$9:$D$32,$B$9:$B$32,"高総*",$F$9:$F$32,"&lt;&gt;")</f>
        <v>0</v>
      </c>
      <c r="W17" s="20"/>
      <c r="X17" s="14">
        <f>SUM(V17:V19)</f>
        <v>0</v>
      </c>
      <c r="Y17" s="14">
        <f>SUM(V13:V15)+X17</f>
        <v>0</v>
      </c>
      <c r="Z17" s="210">
        <f>SUM(V12,Y17,V21:V22)</f>
        <v>0</v>
      </c>
      <c r="AA17" s="22"/>
    </row>
    <row r="18" spans="1:27" ht="15.95" customHeight="1" thickBot="1">
      <c r="A18" s="295"/>
      <c r="B18" s="158" t="s">
        <v>421</v>
      </c>
      <c r="C18" s="15"/>
      <c r="D18" s="154">
        <v>2</v>
      </c>
      <c r="E18" s="118"/>
      <c r="F18" s="131"/>
      <c r="G18" s="134">
        <v>1</v>
      </c>
      <c r="H18" s="135">
        <v>2</v>
      </c>
      <c r="J18" s="299"/>
      <c r="K18" s="179" t="s">
        <v>511</v>
      </c>
      <c r="L18" s="180" t="s">
        <v>512</v>
      </c>
      <c r="M18" s="181">
        <v>2</v>
      </c>
      <c r="N18" s="192" t="s">
        <v>516</v>
      </c>
      <c r="O18" s="182"/>
      <c r="P18" s="183">
        <v>3</v>
      </c>
      <c r="Q18" s="184">
        <v>2</v>
      </c>
      <c r="T18" s="16"/>
      <c r="U18" s="19" t="s">
        <v>41</v>
      </c>
      <c r="V18" s="14">
        <f>SUMIFS($D$9:$D$32,$B$9:$B$32,"C*",$F$9:$F$32,"&lt;&gt;")</f>
        <v>0</v>
      </c>
      <c r="W18" s="95" t="s">
        <v>572</v>
      </c>
      <c r="Y18" s="22" t="s">
        <v>208</v>
      </c>
      <c r="Z18" s="22" t="s">
        <v>209</v>
      </c>
      <c r="AA18" s="16"/>
    </row>
    <row r="19" spans="1:27" ht="15.95" customHeight="1" thickTop="1">
      <c r="A19" s="295"/>
      <c r="B19" s="158" t="s">
        <v>421</v>
      </c>
      <c r="C19" s="15"/>
      <c r="D19" s="154">
        <v>2</v>
      </c>
      <c r="E19" s="118"/>
      <c r="F19" s="131"/>
      <c r="G19" s="134">
        <v>1</v>
      </c>
      <c r="H19" s="135">
        <v>2</v>
      </c>
      <c r="T19" s="16"/>
      <c r="U19" s="19" t="s">
        <v>42</v>
      </c>
      <c r="V19" s="14">
        <f>SUMIFS($D$9:$D$32,$B$9:$B$32,"琉*",$F$9:$F$32,"&lt;&gt;")</f>
        <v>0</v>
      </c>
      <c r="W19" s="16"/>
      <c r="X19" s="16"/>
      <c r="Z19" s="16"/>
      <c r="AA19" s="16"/>
    </row>
    <row r="20" spans="1:27" ht="15.95" customHeight="1">
      <c r="A20" s="295"/>
      <c r="B20" s="158" t="s">
        <v>421</v>
      </c>
      <c r="C20" s="15"/>
      <c r="D20" s="154">
        <v>2</v>
      </c>
      <c r="E20" s="118"/>
      <c r="F20" s="131"/>
      <c r="G20" s="134">
        <v>2</v>
      </c>
      <c r="H20" s="135">
        <v>1</v>
      </c>
      <c r="J20" s="33" t="s">
        <v>387</v>
      </c>
      <c r="T20" s="16"/>
      <c r="U20" s="16" t="s">
        <v>43</v>
      </c>
      <c r="V20" s="16"/>
      <c r="W20" s="16"/>
      <c r="X20" s="16"/>
      <c r="Z20" s="16"/>
      <c r="AA20" s="16"/>
    </row>
    <row r="21" spans="1:27" ht="15.95" customHeight="1">
      <c r="A21" s="295"/>
      <c r="B21" s="158" t="s">
        <v>421</v>
      </c>
      <c r="C21" s="15"/>
      <c r="D21" s="154">
        <v>2</v>
      </c>
      <c r="E21" s="118"/>
      <c r="F21" s="131"/>
      <c r="G21" s="134">
        <v>2</v>
      </c>
      <c r="H21" s="135">
        <v>1</v>
      </c>
      <c r="J21" s="303" t="s">
        <v>388</v>
      </c>
      <c r="K21" s="303"/>
      <c r="L21" s="303"/>
      <c r="M21" s="303"/>
      <c r="N21" s="303"/>
      <c r="O21" s="303"/>
      <c r="P21" s="303"/>
      <c r="Q21" s="303"/>
      <c r="T21" s="16"/>
      <c r="U21" s="19" t="s">
        <v>44</v>
      </c>
      <c r="V21" s="14">
        <f>SUMIFS($M$9:$M$18,$K$9:$K$18,"情*",$O$9:$O$18,"&lt;&gt;")-IF(O18&lt;&gt;"",M18,0)</f>
        <v>0</v>
      </c>
      <c r="W21" s="21" t="s">
        <v>202</v>
      </c>
      <c r="X21" s="16"/>
      <c r="Z21" s="16"/>
      <c r="AA21" s="16"/>
    </row>
    <row r="22" spans="1:27" ht="15.95" customHeight="1">
      <c r="A22" s="295"/>
      <c r="B22" s="158" t="s">
        <v>421</v>
      </c>
      <c r="C22" s="15"/>
      <c r="D22" s="154">
        <v>2</v>
      </c>
      <c r="E22" s="118"/>
      <c r="F22" s="131"/>
      <c r="G22" s="134">
        <v>2</v>
      </c>
      <c r="H22" s="135">
        <v>1</v>
      </c>
      <c r="J22" s="302" t="s">
        <v>389</v>
      </c>
      <c r="K22" s="302"/>
      <c r="L22" s="302"/>
      <c r="M22" s="302"/>
      <c r="N22" s="302"/>
      <c r="O22" s="302"/>
      <c r="P22" s="302"/>
      <c r="Q22" s="302"/>
      <c r="T22" s="16"/>
      <c r="U22" s="19" t="s">
        <v>45</v>
      </c>
      <c r="V22" s="14">
        <f>SUMIFS($M$9:$M$18,$K$9:$K$18,"外*",$O$9:$O$18,"&lt;&gt;")</f>
        <v>0</v>
      </c>
      <c r="W22" s="21" t="s">
        <v>203</v>
      </c>
      <c r="X22" s="16"/>
      <c r="Z22" s="16"/>
      <c r="AA22" s="16"/>
    </row>
    <row r="23" spans="1:27" ht="15.95" customHeight="1">
      <c r="A23" s="295"/>
      <c r="B23" s="158" t="s">
        <v>421</v>
      </c>
      <c r="C23" s="15"/>
      <c r="D23" s="154">
        <v>2</v>
      </c>
      <c r="E23" s="118"/>
      <c r="F23" s="131"/>
      <c r="G23" s="134">
        <v>2</v>
      </c>
      <c r="H23" s="135">
        <v>1</v>
      </c>
      <c r="J23" s="302"/>
      <c r="K23" s="302"/>
      <c r="L23" s="302"/>
      <c r="M23" s="302"/>
      <c r="N23" s="302"/>
      <c r="O23" s="302"/>
      <c r="P23" s="302"/>
      <c r="Q23" s="302"/>
      <c r="T23" s="9" t="s">
        <v>204</v>
      </c>
      <c r="U23" s="16"/>
      <c r="V23" s="16"/>
      <c r="W23" s="16"/>
      <c r="X23" s="16"/>
      <c r="Z23" s="16"/>
      <c r="AA23" s="16"/>
    </row>
    <row r="24" spans="1:27" ht="15.95" customHeight="1">
      <c r="A24" s="295"/>
      <c r="B24" s="158" t="s">
        <v>421</v>
      </c>
      <c r="C24" s="15"/>
      <c r="D24" s="154">
        <v>2</v>
      </c>
      <c r="E24" s="118"/>
      <c r="F24" s="131"/>
      <c r="G24" s="134">
        <v>2</v>
      </c>
      <c r="H24" s="135">
        <v>1</v>
      </c>
      <c r="J24" s="302"/>
      <c r="K24" s="302"/>
      <c r="L24" s="302"/>
      <c r="M24" s="302"/>
      <c r="N24" s="302"/>
      <c r="O24" s="302"/>
      <c r="P24" s="302"/>
      <c r="Q24" s="302"/>
      <c r="T24" s="16"/>
      <c r="U24" s="9" t="s">
        <v>46</v>
      </c>
      <c r="V24" s="14">
        <f>SUMIFS($M$30:$M$41,$K$30:$K$41,"先*",$O$30:$O$41,"&lt;&gt;")+SUMIFS($M$30:$M$41,$K$30:$K$41,"転*",$O$30:$O$41,"&lt;&gt;")</f>
        <v>0</v>
      </c>
      <c r="W24" s="21" t="s">
        <v>386</v>
      </c>
      <c r="X24" s="16"/>
      <c r="Z24" s="16"/>
      <c r="AA24" s="16"/>
    </row>
    <row r="25" spans="1:27" ht="15.95" customHeight="1">
      <c r="A25" s="295"/>
      <c r="B25" s="158" t="s">
        <v>421</v>
      </c>
      <c r="C25" s="15"/>
      <c r="D25" s="154">
        <v>2</v>
      </c>
      <c r="E25" s="118"/>
      <c r="F25" s="131"/>
      <c r="G25" s="134">
        <v>2</v>
      </c>
      <c r="H25" s="135">
        <v>1</v>
      </c>
      <c r="T25" s="9" t="s">
        <v>205</v>
      </c>
      <c r="U25" s="16"/>
      <c r="V25" s="16"/>
      <c r="W25" s="16"/>
      <c r="X25" s="16"/>
      <c r="Z25" s="16"/>
      <c r="AA25" s="16"/>
    </row>
    <row r="26" spans="1:27" ht="15.95" customHeight="1">
      <c r="A26" s="295"/>
      <c r="B26" s="158" t="s">
        <v>421</v>
      </c>
      <c r="C26" s="15"/>
      <c r="D26" s="154">
        <v>2</v>
      </c>
      <c r="E26" s="118"/>
      <c r="F26" s="131"/>
      <c r="G26" s="134">
        <v>1</v>
      </c>
      <c r="H26" s="135">
        <v>2</v>
      </c>
      <c r="J26" s="287" t="s">
        <v>70</v>
      </c>
      <c r="K26" s="290" t="s">
        <v>71</v>
      </c>
      <c r="L26" s="290" t="s">
        <v>272</v>
      </c>
      <c r="M26" s="287" t="s">
        <v>246</v>
      </c>
      <c r="N26" s="287" t="s">
        <v>72</v>
      </c>
      <c r="O26" s="287" t="s">
        <v>73</v>
      </c>
      <c r="P26" s="288" t="s">
        <v>295</v>
      </c>
      <c r="Q26" s="288" t="s">
        <v>296</v>
      </c>
      <c r="T26" s="9"/>
      <c r="U26" s="9" t="s">
        <v>52</v>
      </c>
      <c r="V26" s="16"/>
      <c r="W26" s="16"/>
      <c r="X26" s="16"/>
      <c r="Z26" s="16"/>
      <c r="AA26" s="16"/>
    </row>
    <row r="27" spans="1:27" ht="15.95" customHeight="1">
      <c r="A27" s="295"/>
      <c r="B27" s="158" t="s">
        <v>421</v>
      </c>
      <c r="C27" s="15"/>
      <c r="D27" s="154">
        <v>2</v>
      </c>
      <c r="E27" s="118"/>
      <c r="F27" s="131"/>
      <c r="G27" s="134">
        <v>1</v>
      </c>
      <c r="H27" s="135">
        <v>2</v>
      </c>
      <c r="J27" s="287"/>
      <c r="K27" s="290"/>
      <c r="L27" s="290"/>
      <c r="M27" s="287"/>
      <c r="N27" s="287"/>
      <c r="O27" s="287"/>
      <c r="P27" s="288"/>
      <c r="Q27" s="288"/>
      <c r="T27" s="20" t="s">
        <v>49</v>
      </c>
      <c r="U27" s="19" t="s">
        <v>48</v>
      </c>
      <c r="V27" s="14">
        <f>SUMIFS($D$48:$D$98,$E$48:$E$98,"○",$F$48:$F$98,"&lt;&gt;")</f>
        <v>0</v>
      </c>
      <c r="W27" s="21" t="s">
        <v>608</v>
      </c>
      <c r="X27" s="16"/>
      <c r="Z27" s="16"/>
      <c r="AA27" s="16"/>
    </row>
    <row r="28" spans="1:27" ht="15.95" customHeight="1">
      <c r="A28" s="295"/>
      <c r="B28" s="158" t="s">
        <v>421</v>
      </c>
      <c r="C28" s="15"/>
      <c r="D28" s="154">
        <v>2</v>
      </c>
      <c r="E28" s="118"/>
      <c r="F28" s="131"/>
      <c r="G28" s="134">
        <v>1</v>
      </c>
      <c r="H28" s="135">
        <v>2</v>
      </c>
      <c r="J28" s="287"/>
      <c r="K28" s="290"/>
      <c r="L28" s="290"/>
      <c r="M28" s="287"/>
      <c r="N28" s="287"/>
      <c r="O28" s="287"/>
      <c r="P28" s="288"/>
      <c r="Q28" s="288"/>
      <c r="T28" s="16"/>
      <c r="U28" s="19" t="s">
        <v>47</v>
      </c>
      <c r="V28" s="14">
        <f>SUMIFS($M$48:$M$98,$N$48:$N$98,"○",$O$48:$O$98,"&lt;&gt;")</f>
        <v>0</v>
      </c>
      <c r="W28" s="21" t="s">
        <v>609</v>
      </c>
      <c r="X28" s="16"/>
      <c r="Z28" s="16"/>
      <c r="AA28" s="16"/>
    </row>
    <row r="29" spans="1:27" ht="15.95" customHeight="1" thickBot="1">
      <c r="A29" s="295"/>
      <c r="B29" s="158" t="s">
        <v>421</v>
      </c>
      <c r="C29" s="15"/>
      <c r="D29" s="154">
        <v>2</v>
      </c>
      <c r="E29" s="118"/>
      <c r="F29" s="131"/>
      <c r="G29" s="134">
        <v>1</v>
      </c>
      <c r="H29" s="135">
        <v>2</v>
      </c>
      <c r="J29" s="12" t="s">
        <v>6</v>
      </c>
      <c r="K29" s="206"/>
      <c r="L29" s="206"/>
      <c r="M29" s="206"/>
      <c r="N29" s="206"/>
      <c r="O29" s="206"/>
      <c r="P29" s="206"/>
      <c r="Q29" s="206"/>
      <c r="T29" s="20" t="s">
        <v>50</v>
      </c>
      <c r="U29" s="19" t="s">
        <v>48</v>
      </c>
      <c r="V29" s="14">
        <f>SUMIFS($D$48:$D$96,$E$48:$E$96,"&lt;&gt;○",$F$48:$F$96,"&lt;&gt;")-IF(F53&lt;&gt;"",D53,0)-IF(F54&lt;&gt;"",D54,0)</f>
        <v>0</v>
      </c>
      <c r="W29" s="16"/>
    </row>
    <row r="30" spans="1:27" ht="15.95" customHeight="1" thickTop="1">
      <c r="A30" s="295"/>
      <c r="B30" s="158" t="s">
        <v>421</v>
      </c>
      <c r="C30" s="15"/>
      <c r="D30" s="154">
        <v>2</v>
      </c>
      <c r="E30" s="118"/>
      <c r="F30" s="131"/>
      <c r="G30" s="134">
        <v>1</v>
      </c>
      <c r="H30" s="135">
        <v>2</v>
      </c>
      <c r="J30" s="293" t="s">
        <v>8</v>
      </c>
      <c r="K30" s="117" t="s">
        <v>24</v>
      </c>
      <c r="L30" s="65" t="s">
        <v>12</v>
      </c>
      <c r="M30" s="14">
        <v>2</v>
      </c>
      <c r="N30" s="118" t="s">
        <v>329</v>
      </c>
      <c r="O30" s="66"/>
      <c r="P30" s="138">
        <v>3</v>
      </c>
      <c r="Q30" s="134" t="s">
        <v>250</v>
      </c>
      <c r="T30" s="16"/>
      <c r="U30" s="19" t="s">
        <v>47</v>
      </c>
      <c r="V30" s="14">
        <f>SUMIFS($M$48:$M$98,$N$48:$N$98,"",$O$48:$O$98,"&lt;&gt;")</f>
        <v>0</v>
      </c>
      <c r="X30" s="210">
        <f>SUM(V29:V32)</f>
        <v>0</v>
      </c>
      <c r="Y30" s="14">
        <f>X30+V33</f>
        <v>0</v>
      </c>
      <c r="Z30" s="210">
        <f>SUM(V27:V28)+Y30</f>
        <v>0</v>
      </c>
    </row>
    <row r="31" spans="1:27" ht="15.95" customHeight="1">
      <c r="A31" s="295"/>
      <c r="B31" s="158" t="s">
        <v>421</v>
      </c>
      <c r="C31" s="15"/>
      <c r="D31" s="154">
        <v>2</v>
      </c>
      <c r="E31" s="118"/>
      <c r="F31" s="131"/>
      <c r="G31" s="134">
        <v>1</v>
      </c>
      <c r="H31" s="135">
        <v>2</v>
      </c>
      <c r="J31" s="293"/>
      <c r="K31" s="14" t="s">
        <v>30</v>
      </c>
      <c r="L31" s="15" t="s">
        <v>13</v>
      </c>
      <c r="M31" s="14">
        <v>2</v>
      </c>
      <c r="N31" s="118" t="s">
        <v>329</v>
      </c>
      <c r="O31" s="67"/>
      <c r="P31" s="138">
        <v>3</v>
      </c>
      <c r="Q31" s="134" t="s">
        <v>250</v>
      </c>
      <c r="T31" s="16"/>
      <c r="U31" s="19" t="s">
        <v>291</v>
      </c>
      <c r="V31" s="14">
        <f>SUMIFS($V$84:$V$86,$T$84:$T$86,"&lt;&gt;",$X$84:$X$86,"&lt;&gt;")</f>
        <v>0</v>
      </c>
      <c r="W31" s="95" t="s">
        <v>610</v>
      </c>
      <c r="X31" s="16"/>
      <c r="Y31" s="22" t="s">
        <v>611</v>
      </c>
      <c r="Z31" s="22" t="s">
        <v>612</v>
      </c>
    </row>
    <row r="32" spans="1:27" ht="15.95" customHeight="1" thickBot="1">
      <c r="A32" s="296"/>
      <c r="B32" s="159" t="s">
        <v>421</v>
      </c>
      <c r="C32" s="160"/>
      <c r="D32" s="155">
        <v>2</v>
      </c>
      <c r="E32" s="118"/>
      <c r="F32" s="124"/>
      <c r="G32" s="136">
        <v>1</v>
      </c>
      <c r="H32" s="137">
        <v>2</v>
      </c>
      <c r="J32" s="293"/>
      <c r="K32" s="14" t="s">
        <v>26</v>
      </c>
      <c r="L32" s="15" t="s">
        <v>14</v>
      </c>
      <c r="M32" s="14">
        <v>2</v>
      </c>
      <c r="N32" s="118" t="s">
        <v>329</v>
      </c>
      <c r="O32" s="67"/>
      <c r="P32" s="138">
        <v>3</v>
      </c>
      <c r="Q32" s="134" t="s">
        <v>250</v>
      </c>
      <c r="U32" s="19" t="s">
        <v>613</v>
      </c>
      <c r="V32" s="14">
        <f>SUMIFS($D$98,$B$98,"&lt;&gt;",$F$98,"&lt;&gt;")</f>
        <v>0</v>
      </c>
    </row>
    <row r="33" spans="1:27" ht="15.95" customHeight="1" thickTop="1">
      <c r="J33" s="293"/>
      <c r="K33" s="14" t="s">
        <v>31</v>
      </c>
      <c r="L33" s="15" t="s">
        <v>15</v>
      </c>
      <c r="M33" s="14">
        <v>2</v>
      </c>
      <c r="N33" s="118" t="s">
        <v>329</v>
      </c>
      <c r="O33" s="67"/>
      <c r="P33" s="138">
        <v>3</v>
      </c>
      <c r="Q33" s="134" t="s">
        <v>250</v>
      </c>
      <c r="T33" s="16"/>
      <c r="U33" s="19" t="s">
        <v>51</v>
      </c>
      <c r="V33" s="14">
        <f>SUMIFS($V$48:$V$80,$X$48:$X$80,"&lt;&gt;")</f>
        <v>0</v>
      </c>
      <c r="W33" s="21" t="s">
        <v>206</v>
      </c>
      <c r="X33" s="16"/>
      <c r="Y33" s="16"/>
      <c r="Z33" s="16"/>
    </row>
    <row r="34" spans="1:27" ht="15.95" customHeight="1">
      <c r="A34" s="33" t="s">
        <v>441</v>
      </c>
      <c r="B34" s="211"/>
      <c r="C34" s="211"/>
      <c r="D34" s="211"/>
      <c r="E34" s="211"/>
      <c r="F34" s="211"/>
      <c r="G34" s="211"/>
      <c r="H34" s="211"/>
      <c r="J34" s="293"/>
      <c r="K34" s="14" t="s">
        <v>28</v>
      </c>
      <c r="L34" s="15" t="s">
        <v>16</v>
      </c>
      <c r="M34" s="14">
        <v>1</v>
      </c>
      <c r="N34" s="118" t="s">
        <v>329</v>
      </c>
      <c r="O34" s="67"/>
      <c r="P34" s="138">
        <v>4</v>
      </c>
      <c r="Q34" s="134">
        <v>3</v>
      </c>
    </row>
    <row r="35" spans="1:27" ht="15.95" customHeight="1">
      <c r="A35" s="33" t="s">
        <v>443</v>
      </c>
      <c r="B35" s="186"/>
      <c r="C35" s="186"/>
      <c r="D35" s="186"/>
      <c r="E35" s="186"/>
      <c r="F35" s="186"/>
      <c r="G35" s="186"/>
      <c r="H35" s="186"/>
      <c r="J35" s="293"/>
      <c r="K35" s="14" t="s">
        <v>29</v>
      </c>
      <c r="L35" s="15" t="s">
        <v>17</v>
      </c>
      <c r="M35" s="14">
        <v>2</v>
      </c>
      <c r="N35" s="118" t="s">
        <v>329</v>
      </c>
      <c r="O35" s="67"/>
      <c r="P35" s="138">
        <v>3</v>
      </c>
      <c r="Q35" s="134" t="s">
        <v>250</v>
      </c>
      <c r="T35" s="9" t="s">
        <v>390</v>
      </c>
      <c r="U35" s="19" t="s">
        <v>391</v>
      </c>
      <c r="V35" s="14">
        <f>SUMIFS($V$95:$V$98,$T$95:$T$98,"&lt;&gt;",$X$95:$X$98,"&lt;&gt;")+IF(O18&lt;&gt;"",M18,0)+IF(F53&lt;&gt;"",D53,0)+IF(F54&lt;&gt;"",D54,0)+SUMIFS($D$99,$B$99,"&lt;&gt;",$F$99,"&lt;&gt;")</f>
        <v>0</v>
      </c>
    </row>
    <row r="36" spans="1:27" ht="15.95" customHeight="1">
      <c r="A36" s="33" t="s">
        <v>442</v>
      </c>
      <c r="B36" s="186"/>
      <c r="C36" s="186"/>
      <c r="D36" s="186"/>
      <c r="E36" s="186"/>
      <c r="F36" s="186"/>
      <c r="G36" s="186"/>
      <c r="H36" s="186"/>
      <c r="J36" s="293"/>
      <c r="K36" s="92" t="s">
        <v>25</v>
      </c>
      <c r="L36" s="91" t="s">
        <v>18</v>
      </c>
      <c r="M36" s="92">
        <v>2</v>
      </c>
      <c r="N36" s="118"/>
      <c r="O36" s="94"/>
      <c r="P36" s="139">
        <v>3</v>
      </c>
      <c r="Q36" s="140" t="s">
        <v>250</v>
      </c>
      <c r="T36" s="18"/>
      <c r="U36" s="16"/>
      <c r="V36" s="18"/>
    </row>
    <row r="37" spans="1:27" ht="15.95" customHeight="1">
      <c r="A37" s="2"/>
      <c r="J37" s="293"/>
      <c r="K37" s="92" t="s">
        <v>33</v>
      </c>
      <c r="L37" s="91" t="s">
        <v>19</v>
      </c>
      <c r="M37" s="92">
        <v>2</v>
      </c>
      <c r="N37" s="118"/>
      <c r="O37" s="94"/>
      <c r="P37" s="139">
        <v>3</v>
      </c>
      <c r="Q37" s="140" t="s">
        <v>250</v>
      </c>
      <c r="T37" s="16"/>
      <c r="U37" s="9" t="s">
        <v>395</v>
      </c>
      <c r="V37" s="14">
        <f>SUM(V12:V35)</f>
        <v>0</v>
      </c>
      <c r="W37" s="212" t="s">
        <v>394</v>
      </c>
    </row>
    <row r="38" spans="1:27" ht="15.95" customHeight="1">
      <c r="A38" s="33" t="s">
        <v>517</v>
      </c>
      <c r="J38" s="293"/>
      <c r="K38" s="92" t="s">
        <v>27</v>
      </c>
      <c r="L38" s="91" t="s">
        <v>20</v>
      </c>
      <c r="M38" s="92">
        <v>2</v>
      </c>
      <c r="N38" s="118"/>
      <c r="O38" s="94"/>
      <c r="P38" s="139">
        <v>3</v>
      </c>
      <c r="Q38" s="140" t="s">
        <v>250</v>
      </c>
      <c r="T38" s="16"/>
      <c r="U38" s="19"/>
      <c r="V38" s="87"/>
    </row>
    <row r="39" spans="1:27" ht="15.95" customHeight="1">
      <c r="J39" s="293"/>
      <c r="K39" s="92" t="s">
        <v>32</v>
      </c>
      <c r="L39" s="91" t="s">
        <v>21</v>
      </c>
      <c r="M39" s="92">
        <v>2</v>
      </c>
      <c r="N39" s="118"/>
      <c r="O39" s="94"/>
      <c r="P39" s="139">
        <v>3</v>
      </c>
      <c r="Q39" s="140" t="s">
        <v>250</v>
      </c>
      <c r="T39" s="289" t="s">
        <v>564</v>
      </c>
      <c r="U39" s="289"/>
      <c r="V39" s="289"/>
      <c r="W39" s="289"/>
      <c r="X39" s="289"/>
      <c r="Y39" s="289"/>
      <c r="Z39" s="289"/>
    </row>
    <row r="40" spans="1:27" ht="15.95" customHeight="1">
      <c r="J40" s="293"/>
      <c r="K40" s="14"/>
      <c r="L40" s="15"/>
      <c r="M40" s="14"/>
      <c r="N40" s="118"/>
      <c r="O40" s="67"/>
      <c r="P40" s="138">
        <v>3</v>
      </c>
      <c r="Q40" s="134" t="s">
        <v>250</v>
      </c>
      <c r="T40" s="289"/>
      <c r="U40" s="289"/>
      <c r="V40" s="289"/>
      <c r="W40" s="289"/>
      <c r="X40" s="289"/>
      <c r="Y40" s="289"/>
      <c r="Z40" s="289"/>
    </row>
    <row r="41" spans="1:27" ht="15.95" customHeight="1" thickBot="1">
      <c r="J41" s="293"/>
      <c r="K41" s="14"/>
      <c r="L41" s="15"/>
      <c r="M41" s="14"/>
      <c r="N41" s="118"/>
      <c r="O41" s="90"/>
      <c r="P41" s="138">
        <v>3</v>
      </c>
      <c r="Q41" s="134" t="s">
        <v>250</v>
      </c>
    </row>
    <row r="42" spans="1:27" ht="15.95" customHeight="1" thickTop="1"/>
    <row r="43" spans="1:27" ht="15.95" customHeight="1">
      <c r="J43" s="302" t="s">
        <v>396</v>
      </c>
      <c r="K43" s="302"/>
      <c r="L43" s="302"/>
      <c r="M43" s="302"/>
      <c r="N43" s="302"/>
      <c r="O43" s="302"/>
      <c r="P43" s="302"/>
      <c r="Q43" s="302"/>
    </row>
    <row r="44" spans="1:27" ht="15.95" customHeight="1">
      <c r="J44" s="302"/>
      <c r="K44" s="302"/>
      <c r="L44" s="302"/>
      <c r="M44" s="302"/>
      <c r="N44" s="302"/>
      <c r="O44" s="302"/>
      <c r="P44" s="302"/>
      <c r="Q44" s="302"/>
    </row>
    <row r="45" spans="1:27" ht="15.95" customHeight="1">
      <c r="T45" s="16"/>
      <c r="U45" s="19"/>
      <c r="V45" s="87"/>
    </row>
    <row r="46" spans="1:27" ht="15.95" customHeight="1">
      <c r="A46" s="12" t="s">
        <v>560</v>
      </c>
      <c r="B46" s="9"/>
      <c r="C46" s="9"/>
      <c r="D46" s="9"/>
      <c r="E46" s="9"/>
      <c r="F46" s="50" t="s">
        <v>392</v>
      </c>
      <c r="G46" s="9"/>
      <c r="H46" s="9"/>
      <c r="J46" s="12" t="s">
        <v>559</v>
      </c>
      <c r="K46" s="9"/>
      <c r="L46" s="9"/>
      <c r="M46" s="9"/>
      <c r="N46" s="9"/>
      <c r="O46" s="50" t="s">
        <v>392</v>
      </c>
      <c r="P46" s="9"/>
      <c r="Q46" s="9"/>
      <c r="S46" s="12" t="s">
        <v>577</v>
      </c>
      <c r="T46" s="9"/>
      <c r="U46" s="9"/>
      <c r="V46" s="9"/>
      <c r="W46" s="9"/>
      <c r="X46" s="50" t="s">
        <v>392</v>
      </c>
      <c r="Y46" s="9"/>
      <c r="Z46" s="9"/>
    </row>
    <row r="47" spans="1:27" ht="42.75" thickBot="1">
      <c r="A47" s="193" t="s">
        <v>70</v>
      </c>
      <c r="B47" s="194" t="s">
        <v>71</v>
      </c>
      <c r="C47" s="70" t="s">
        <v>272</v>
      </c>
      <c r="D47" s="126" t="s">
        <v>246</v>
      </c>
      <c r="E47" s="71" t="s">
        <v>72</v>
      </c>
      <c r="F47" s="125" t="s">
        <v>73</v>
      </c>
      <c r="G47" s="69" t="s">
        <v>295</v>
      </c>
      <c r="H47" s="195" t="s">
        <v>296</v>
      </c>
      <c r="J47" s="193" t="s">
        <v>70</v>
      </c>
      <c r="K47" s="194" t="s">
        <v>71</v>
      </c>
      <c r="L47" s="70" t="s">
        <v>272</v>
      </c>
      <c r="M47" s="193" t="s">
        <v>246</v>
      </c>
      <c r="N47" s="71" t="s">
        <v>72</v>
      </c>
      <c r="O47" s="126" t="s">
        <v>73</v>
      </c>
      <c r="P47" s="69" t="s">
        <v>295</v>
      </c>
      <c r="Q47" s="195" t="s">
        <v>296</v>
      </c>
      <c r="S47" s="193" t="s">
        <v>70</v>
      </c>
      <c r="T47" s="194" t="s">
        <v>71</v>
      </c>
      <c r="U47" s="70" t="s">
        <v>272</v>
      </c>
      <c r="V47" s="193" t="s">
        <v>246</v>
      </c>
      <c r="W47" s="71" t="s">
        <v>72</v>
      </c>
      <c r="X47" s="125" t="s">
        <v>73</v>
      </c>
      <c r="Y47" s="69" t="s">
        <v>295</v>
      </c>
      <c r="Z47" s="195" t="s">
        <v>296</v>
      </c>
    </row>
    <row r="48" spans="1:27" ht="15.95" customHeight="1" thickTop="1">
      <c r="A48" s="297" t="s">
        <v>294</v>
      </c>
      <c r="B48" s="117" t="s">
        <v>102</v>
      </c>
      <c r="C48" s="65" t="s">
        <v>103</v>
      </c>
      <c r="D48" s="14">
        <v>2</v>
      </c>
      <c r="E48" s="118" t="s">
        <v>329</v>
      </c>
      <c r="F48" s="66"/>
      <c r="G48" s="138">
        <v>4</v>
      </c>
      <c r="H48" s="134">
        <v>1</v>
      </c>
      <c r="J48" s="297" t="s">
        <v>47</v>
      </c>
      <c r="K48" s="117" t="s">
        <v>556</v>
      </c>
      <c r="L48" s="65" t="s">
        <v>573</v>
      </c>
      <c r="M48" s="14">
        <v>1</v>
      </c>
      <c r="N48" s="118" t="s">
        <v>329</v>
      </c>
      <c r="O48" s="66"/>
      <c r="P48" s="138">
        <v>3</v>
      </c>
      <c r="Q48" s="134">
        <v>2</v>
      </c>
      <c r="S48" s="297" t="s">
        <v>557</v>
      </c>
      <c r="T48" s="14" t="s">
        <v>76</v>
      </c>
      <c r="U48" s="15" t="s">
        <v>77</v>
      </c>
      <c r="V48" s="14">
        <v>2</v>
      </c>
      <c r="W48" s="118"/>
      <c r="X48" s="67"/>
      <c r="Y48" s="138">
        <v>3</v>
      </c>
      <c r="Z48" s="134">
        <v>1</v>
      </c>
      <c r="AA48" s="16"/>
    </row>
    <row r="49" spans="1:27" ht="15.95" customHeight="1">
      <c r="A49" s="298"/>
      <c r="B49" s="117" t="s">
        <v>98</v>
      </c>
      <c r="C49" s="65" t="s">
        <v>99</v>
      </c>
      <c r="D49" s="14">
        <v>1</v>
      </c>
      <c r="E49" s="118" t="s">
        <v>329</v>
      </c>
      <c r="F49" s="67"/>
      <c r="G49" s="138">
        <v>1</v>
      </c>
      <c r="H49" s="134" t="s">
        <v>250</v>
      </c>
      <c r="J49" s="298"/>
      <c r="K49" s="117" t="s">
        <v>332</v>
      </c>
      <c r="L49" s="65" t="s">
        <v>574</v>
      </c>
      <c r="M49" s="14">
        <v>2</v>
      </c>
      <c r="N49" s="118" t="s">
        <v>329</v>
      </c>
      <c r="O49" s="67"/>
      <c r="P49" s="138">
        <v>4</v>
      </c>
      <c r="Q49" s="134">
        <v>3</v>
      </c>
      <c r="S49" s="298"/>
      <c r="T49" s="14" t="s">
        <v>80</v>
      </c>
      <c r="U49" s="15" t="s">
        <v>81</v>
      </c>
      <c r="V49" s="14">
        <v>2</v>
      </c>
      <c r="W49" s="118"/>
      <c r="X49" s="67"/>
      <c r="Y49" s="138">
        <v>3</v>
      </c>
      <c r="Z49" s="134">
        <v>1</v>
      </c>
      <c r="AA49" s="16"/>
    </row>
    <row r="50" spans="1:27" ht="15.95" customHeight="1">
      <c r="A50" s="298"/>
      <c r="B50" s="117" t="s">
        <v>82</v>
      </c>
      <c r="C50" s="65" t="s">
        <v>83</v>
      </c>
      <c r="D50" s="14">
        <v>2</v>
      </c>
      <c r="E50" s="118" t="s">
        <v>329</v>
      </c>
      <c r="F50" s="67"/>
      <c r="G50" s="138">
        <v>3</v>
      </c>
      <c r="H50" s="134" t="s">
        <v>250</v>
      </c>
      <c r="J50" s="298"/>
      <c r="K50" s="117" t="s">
        <v>358</v>
      </c>
      <c r="L50" s="65" t="s">
        <v>521</v>
      </c>
      <c r="M50" s="14">
        <v>2</v>
      </c>
      <c r="N50" s="118" t="s">
        <v>329</v>
      </c>
      <c r="O50" s="67"/>
      <c r="P50" s="138">
        <v>3</v>
      </c>
      <c r="Q50" s="134" t="s">
        <v>250</v>
      </c>
      <c r="S50" s="298"/>
      <c r="T50" s="14" t="s">
        <v>84</v>
      </c>
      <c r="U50" s="15" t="s">
        <v>77</v>
      </c>
      <c r="V50" s="14">
        <v>2</v>
      </c>
      <c r="W50" s="118"/>
      <c r="X50" s="67"/>
      <c r="Y50" s="138">
        <v>3</v>
      </c>
      <c r="Z50" s="134">
        <v>1</v>
      </c>
      <c r="AA50" s="16"/>
    </row>
    <row r="51" spans="1:27" ht="15.95" customHeight="1">
      <c r="A51" s="298"/>
      <c r="B51" s="117" t="s">
        <v>85</v>
      </c>
      <c r="C51" s="65" t="s">
        <v>423</v>
      </c>
      <c r="D51" s="14">
        <v>2</v>
      </c>
      <c r="E51" s="118" t="s">
        <v>329</v>
      </c>
      <c r="F51" s="67"/>
      <c r="G51" s="138">
        <v>3</v>
      </c>
      <c r="H51" s="134" t="s">
        <v>250</v>
      </c>
      <c r="J51" s="298"/>
      <c r="K51" s="117" t="s">
        <v>333</v>
      </c>
      <c r="L51" s="65" t="s">
        <v>522</v>
      </c>
      <c r="M51" s="14">
        <v>2</v>
      </c>
      <c r="N51" s="118" t="s">
        <v>329</v>
      </c>
      <c r="O51" s="67"/>
      <c r="P51" s="138">
        <v>4</v>
      </c>
      <c r="Q51" s="134">
        <v>5</v>
      </c>
      <c r="S51" s="298"/>
      <c r="T51" s="14" t="s">
        <v>86</v>
      </c>
      <c r="U51" s="15" t="s">
        <v>87</v>
      </c>
      <c r="V51" s="14">
        <v>2</v>
      </c>
      <c r="W51" s="118"/>
      <c r="X51" s="67"/>
      <c r="Y51" s="138">
        <v>3</v>
      </c>
      <c r="Z51" s="134">
        <v>1</v>
      </c>
      <c r="AA51" s="16"/>
    </row>
    <row r="52" spans="1:27" ht="15.95" customHeight="1">
      <c r="A52" s="298"/>
      <c r="B52" s="117" t="s">
        <v>117</v>
      </c>
      <c r="C52" s="65" t="s">
        <v>243</v>
      </c>
      <c r="D52" s="14">
        <v>2</v>
      </c>
      <c r="E52" s="118" t="s">
        <v>329</v>
      </c>
      <c r="F52" s="67"/>
      <c r="G52" s="138">
        <v>3</v>
      </c>
      <c r="H52" s="134">
        <v>5</v>
      </c>
      <c r="J52" s="298"/>
      <c r="K52" s="117" t="s">
        <v>359</v>
      </c>
      <c r="L52" s="65" t="s">
        <v>575</v>
      </c>
      <c r="M52" s="14">
        <v>1</v>
      </c>
      <c r="N52" s="118"/>
      <c r="O52" s="67"/>
      <c r="P52" s="138">
        <v>4</v>
      </c>
      <c r="Q52" s="134" t="s">
        <v>250</v>
      </c>
      <c r="S52" s="298"/>
      <c r="T52" s="14" t="s">
        <v>89</v>
      </c>
      <c r="U52" s="15" t="s">
        <v>90</v>
      </c>
      <c r="V52" s="14">
        <v>2</v>
      </c>
      <c r="W52" s="118"/>
      <c r="X52" s="67"/>
      <c r="Y52" s="138">
        <v>3</v>
      </c>
      <c r="Z52" s="134">
        <v>1</v>
      </c>
      <c r="AA52" s="16"/>
    </row>
    <row r="53" spans="1:27" ht="15.95" customHeight="1">
      <c r="A53" s="298"/>
      <c r="B53" s="117" t="s">
        <v>74</v>
      </c>
      <c r="C53" s="65" t="s">
        <v>75</v>
      </c>
      <c r="D53" s="14">
        <v>1</v>
      </c>
      <c r="E53" s="118"/>
      <c r="F53" s="67"/>
      <c r="G53" s="138">
        <v>3</v>
      </c>
      <c r="H53" s="134" t="s">
        <v>250</v>
      </c>
      <c r="J53" s="298"/>
      <c r="K53" s="117" t="s">
        <v>334</v>
      </c>
      <c r="L53" s="65" t="s">
        <v>576</v>
      </c>
      <c r="M53" s="14">
        <v>2</v>
      </c>
      <c r="N53" s="118" t="s">
        <v>329</v>
      </c>
      <c r="O53" s="67"/>
      <c r="P53" s="138">
        <v>3</v>
      </c>
      <c r="Q53" s="134" t="s">
        <v>250</v>
      </c>
      <c r="S53" s="298"/>
      <c r="T53" s="14" t="s">
        <v>92</v>
      </c>
      <c r="U53" s="15" t="s">
        <v>93</v>
      </c>
      <c r="V53" s="14">
        <v>2</v>
      </c>
      <c r="W53" s="118"/>
      <c r="X53" s="67"/>
      <c r="Y53" s="138">
        <v>3</v>
      </c>
      <c r="Z53" s="134">
        <v>1</v>
      </c>
    </row>
    <row r="54" spans="1:27" ht="15.95" customHeight="1">
      <c r="A54" s="298"/>
      <c r="B54" s="117" t="s">
        <v>78</v>
      </c>
      <c r="C54" s="65" t="s">
        <v>79</v>
      </c>
      <c r="D54" s="14">
        <v>1</v>
      </c>
      <c r="E54" s="118"/>
      <c r="F54" s="67"/>
      <c r="G54" s="138">
        <v>3</v>
      </c>
      <c r="H54" s="134" t="s">
        <v>250</v>
      </c>
      <c r="J54" s="298"/>
      <c r="K54" s="117" t="s">
        <v>360</v>
      </c>
      <c r="L54" s="65" t="s">
        <v>523</v>
      </c>
      <c r="M54" s="14">
        <v>2</v>
      </c>
      <c r="N54" s="118" t="s">
        <v>329</v>
      </c>
      <c r="O54" s="67"/>
      <c r="P54" s="138">
        <v>3</v>
      </c>
      <c r="Q54" s="134" t="s">
        <v>250</v>
      </c>
      <c r="S54" s="298"/>
      <c r="T54" s="14" t="s">
        <v>96</v>
      </c>
      <c r="U54" s="15" t="s">
        <v>97</v>
      </c>
      <c r="V54" s="14">
        <v>2</v>
      </c>
      <c r="W54" s="118"/>
      <c r="X54" s="67"/>
      <c r="Y54" s="138">
        <v>3</v>
      </c>
      <c r="Z54" s="134">
        <v>1</v>
      </c>
      <c r="AA54" s="16"/>
    </row>
    <row r="55" spans="1:27" ht="15.95" customHeight="1">
      <c r="A55" s="298"/>
      <c r="B55" s="117" t="s">
        <v>184</v>
      </c>
      <c r="C55" s="65" t="s">
        <v>222</v>
      </c>
      <c r="D55" s="14">
        <v>2</v>
      </c>
      <c r="E55" s="118" t="s">
        <v>516</v>
      </c>
      <c r="F55" s="67"/>
      <c r="G55" s="138">
        <v>1</v>
      </c>
      <c r="H55" s="134" t="s">
        <v>250</v>
      </c>
      <c r="J55" s="298"/>
      <c r="K55" s="117" t="s">
        <v>335</v>
      </c>
      <c r="L55" s="65" t="s">
        <v>524</v>
      </c>
      <c r="M55" s="14">
        <v>2</v>
      </c>
      <c r="N55" s="118" t="s">
        <v>329</v>
      </c>
      <c r="O55" s="67"/>
      <c r="P55" s="138">
        <v>3</v>
      </c>
      <c r="Q55" s="134" t="s">
        <v>250</v>
      </c>
      <c r="S55" s="298"/>
      <c r="T55" s="14" t="s">
        <v>100</v>
      </c>
      <c r="U55" s="15" t="s">
        <v>101</v>
      </c>
      <c r="V55" s="14">
        <v>2</v>
      </c>
      <c r="W55" s="118"/>
      <c r="X55" s="67"/>
      <c r="Y55" s="138">
        <v>3</v>
      </c>
      <c r="Z55" s="134">
        <v>1</v>
      </c>
      <c r="AA55" s="16"/>
    </row>
    <row r="56" spans="1:27" ht="15.95" customHeight="1">
      <c r="A56" s="298"/>
      <c r="B56" s="117" t="s">
        <v>88</v>
      </c>
      <c r="C56" s="65" t="s">
        <v>424</v>
      </c>
      <c r="D56" s="14">
        <v>2</v>
      </c>
      <c r="E56" s="118" t="s">
        <v>329</v>
      </c>
      <c r="F56" s="67"/>
      <c r="G56" s="138">
        <v>3</v>
      </c>
      <c r="H56" s="134" t="s">
        <v>250</v>
      </c>
      <c r="J56" s="298"/>
      <c r="K56" s="117" t="s">
        <v>361</v>
      </c>
      <c r="L56" s="65" t="s">
        <v>525</v>
      </c>
      <c r="M56" s="14">
        <v>2</v>
      </c>
      <c r="N56" s="118" t="s">
        <v>329</v>
      </c>
      <c r="O56" s="67"/>
      <c r="P56" s="138">
        <v>3</v>
      </c>
      <c r="Q56" s="134" t="s">
        <v>250</v>
      </c>
      <c r="S56" s="298"/>
      <c r="T56" s="14" t="s">
        <v>104</v>
      </c>
      <c r="U56" s="15" t="s">
        <v>105</v>
      </c>
      <c r="V56" s="14">
        <v>2</v>
      </c>
      <c r="W56" s="118"/>
      <c r="X56" s="67"/>
      <c r="Y56" s="138">
        <v>3</v>
      </c>
      <c r="Z56" s="134">
        <v>1</v>
      </c>
      <c r="AA56" s="16"/>
    </row>
    <row r="57" spans="1:27" ht="15.95" customHeight="1">
      <c r="A57" s="298"/>
      <c r="B57" s="117" t="s">
        <v>91</v>
      </c>
      <c r="C57" s="65" t="s">
        <v>425</v>
      </c>
      <c r="D57" s="14">
        <v>2</v>
      </c>
      <c r="E57" s="118"/>
      <c r="F57" s="67"/>
      <c r="G57" s="138">
        <v>3</v>
      </c>
      <c r="H57" s="134" t="s">
        <v>250</v>
      </c>
      <c r="J57" s="298"/>
      <c r="K57" s="117" t="s">
        <v>362</v>
      </c>
      <c r="L57" s="65" t="s">
        <v>526</v>
      </c>
      <c r="M57" s="14">
        <v>2</v>
      </c>
      <c r="N57" s="118"/>
      <c r="O57" s="67"/>
      <c r="P57" s="138">
        <v>3</v>
      </c>
      <c r="Q57" s="134" t="s">
        <v>250</v>
      </c>
      <c r="S57" s="298"/>
      <c r="T57" s="14" t="s">
        <v>107</v>
      </c>
      <c r="U57" s="15" t="s">
        <v>108</v>
      </c>
      <c r="V57" s="14">
        <v>2</v>
      </c>
      <c r="W57" s="118"/>
      <c r="X57" s="67"/>
      <c r="Y57" s="138">
        <v>3</v>
      </c>
      <c r="Z57" s="134">
        <v>1</v>
      </c>
      <c r="AA57" s="16"/>
    </row>
    <row r="58" spans="1:27" ht="15.95" customHeight="1">
      <c r="A58" s="298"/>
      <c r="B58" s="117" t="s">
        <v>94</v>
      </c>
      <c r="C58" s="65" t="s">
        <v>95</v>
      </c>
      <c r="D58" s="14">
        <v>2</v>
      </c>
      <c r="E58" s="118" t="s">
        <v>329</v>
      </c>
      <c r="F58" s="67"/>
      <c r="G58" s="138">
        <v>3</v>
      </c>
      <c r="H58" s="134" t="s">
        <v>250</v>
      </c>
      <c r="J58" s="298"/>
      <c r="K58" s="117" t="s">
        <v>363</v>
      </c>
      <c r="L58" s="65" t="s">
        <v>527</v>
      </c>
      <c r="M58" s="14">
        <v>2</v>
      </c>
      <c r="N58" s="118"/>
      <c r="O58" s="67"/>
      <c r="P58" s="138">
        <v>3</v>
      </c>
      <c r="Q58" s="134" t="s">
        <v>250</v>
      </c>
      <c r="S58" s="298"/>
      <c r="T58" s="14" t="s">
        <v>111</v>
      </c>
      <c r="U58" s="15" t="s">
        <v>112</v>
      </c>
      <c r="V58" s="14">
        <v>2</v>
      </c>
      <c r="W58" s="118"/>
      <c r="X58" s="67"/>
      <c r="Y58" s="138">
        <v>3</v>
      </c>
      <c r="Z58" s="134">
        <v>1</v>
      </c>
      <c r="AA58" s="16"/>
    </row>
    <row r="59" spans="1:27" ht="15.95" customHeight="1">
      <c r="A59" s="298"/>
      <c r="B59" s="117" t="s">
        <v>120</v>
      </c>
      <c r="C59" s="65" t="s">
        <v>244</v>
      </c>
      <c r="D59" s="14">
        <v>2</v>
      </c>
      <c r="E59" s="118"/>
      <c r="F59" s="67"/>
      <c r="G59" s="138">
        <v>3</v>
      </c>
      <c r="H59" s="134" t="s">
        <v>250</v>
      </c>
      <c r="J59" s="298"/>
      <c r="K59" s="117" t="s">
        <v>336</v>
      </c>
      <c r="L59" s="65" t="s">
        <v>528</v>
      </c>
      <c r="M59" s="14">
        <v>2</v>
      </c>
      <c r="N59" s="118" t="s">
        <v>329</v>
      </c>
      <c r="O59" s="67"/>
      <c r="P59" s="138">
        <v>3</v>
      </c>
      <c r="Q59" s="134" t="s">
        <v>250</v>
      </c>
      <c r="S59" s="298"/>
      <c r="T59" s="14" t="s">
        <v>115</v>
      </c>
      <c r="U59" s="15" t="s">
        <v>116</v>
      </c>
      <c r="V59" s="14">
        <v>2</v>
      </c>
      <c r="W59" s="118"/>
      <c r="X59" s="67"/>
      <c r="Y59" s="138">
        <v>3</v>
      </c>
      <c r="Z59" s="134">
        <v>1</v>
      </c>
      <c r="AA59" s="16"/>
    </row>
    <row r="60" spans="1:27" ht="15.95" customHeight="1">
      <c r="A60" s="298"/>
      <c r="B60" s="117" t="s">
        <v>109</v>
      </c>
      <c r="C60" s="65" t="s">
        <v>110</v>
      </c>
      <c r="D60" s="14">
        <v>2</v>
      </c>
      <c r="E60" s="118" t="s">
        <v>329</v>
      </c>
      <c r="F60" s="67"/>
      <c r="G60" s="138">
        <v>2</v>
      </c>
      <c r="H60" s="134" t="s">
        <v>250</v>
      </c>
      <c r="J60" s="298"/>
      <c r="K60" s="117" t="s">
        <v>364</v>
      </c>
      <c r="L60" s="65" t="s">
        <v>529</v>
      </c>
      <c r="M60" s="14">
        <v>2</v>
      </c>
      <c r="N60" s="118" t="s">
        <v>329</v>
      </c>
      <c r="O60" s="67"/>
      <c r="P60" s="138">
        <v>3</v>
      </c>
      <c r="Q60" s="134" t="s">
        <v>250</v>
      </c>
      <c r="S60" s="298"/>
      <c r="T60" s="14" t="s">
        <v>118</v>
      </c>
      <c r="U60" s="15" t="s">
        <v>119</v>
      </c>
      <c r="V60" s="14">
        <v>2</v>
      </c>
      <c r="W60" s="118"/>
      <c r="X60" s="67"/>
      <c r="Y60" s="138">
        <v>3</v>
      </c>
      <c r="Z60" s="134">
        <v>1</v>
      </c>
      <c r="AA60" s="16"/>
    </row>
    <row r="61" spans="1:27" ht="15.95" customHeight="1">
      <c r="A61" s="298"/>
      <c r="B61" s="117" t="s">
        <v>106</v>
      </c>
      <c r="C61" s="65" t="s">
        <v>224</v>
      </c>
      <c r="D61" s="14">
        <v>2</v>
      </c>
      <c r="E61" s="118" t="s">
        <v>329</v>
      </c>
      <c r="F61" s="67"/>
      <c r="G61" s="138">
        <v>1</v>
      </c>
      <c r="H61" s="134" t="s">
        <v>250</v>
      </c>
      <c r="J61" s="298"/>
      <c r="K61" s="117" t="s">
        <v>365</v>
      </c>
      <c r="L61" s="65" t="s">
        <v>530</v>
      </c>
      <c r="M61" s="14">
        <v>2</v>
      </c>
      <c r="N61" s="118" t="s">
        <v>329</v>
      </c>
      <c r="O61" s="67"/>
      <c r="P61" s="138">
        <v>3</v>
      </c>
      <c r="Q61" s="134" t="s">
        <v>250</v>
      </c>
      <c r="S61" s="299"/>
      <c r="T61" s="14" t="s">
        <v>121</v>
      </c>
      <c r="U61" s="15" t="s">
        <v>122</v>
      </c>
      <c r="V61" s="14">
        <v>2</v>
      </c>
      <c r="W61" s="118"/>
      <c r="X61" s="67"/>
      <c r="Y61" s="138">
        <v>3</v>
      </c>
      <c r="Z61" s="134">
        <v>1</v>
      </c>
      <c r="AA61" s="16"/>
    </row>
    <row r="62" spans="1:27" ht="15.95" customHeight="1">
      <c r="A62" s="298"/>
      <c r="B62" s="117" t="s">
        <v>113</v>
      </c>
      <c r="C62" s="65" t="s">
        <v>114</v>
      </c>
      <c r="D62" s="14">
        <v>2</v>
      </c>
      <c r="E62" s="118" t="s">
        <v>329</v>
      </c>
      <c r="F62" s="67"/>
      <c r="G62" s="138">
        <v>5</v>
      </c>
      <c r="H62" s="134">
        <v>4</v>
      </c>
      <c r="J62" s="298"/>
      <c r="K62" s="117" t="s">
        <v>366</v>
      </c>
      <c r="L62" s="65" t="s">
        <v>531</v>
      </c>
      <c r="M62" s="14">
        <v>2</v>
      </c>
      <c r="N62" s="118" t="s">
        <v>329</v>
      </c>
      <c r="O62" s="67"/>
      <c r="P62" s="138">
        <v>3</v>
      </c>
      <c r="Q62" s="134" t="s">
        <v>250</v>
      </c>
      <c r="S62" s="297" t="s">
        <v>558</v>
      </c>
      <c r="T62" s="14" t="s">
        <v>125</v>
      </c>
      <c r="U62" s="15" t="s">
        <v>126</v>
      </c>
      <c r="V62" s="14">
        <v>2</v>
      </c>
      <c r="W62" s="118"/>
      <c r="X62" s="85"/>
      <c r="Y62" s="138">
        <v>3</v>
      </c>
      <c r="Z62" s="134">
        <v>1</v>
      </c>
    </row>
    <row r="63" spans="1:27" ht="15.95" customHeight="1">
      <c r="A63" s="298"/>
      <c r="B63" s="117" t="s">
        <v>147</v>
      </c>
      <c r="C63" s="65" t="s">
        <v>245</v>
      </c>
      <c r="D63" s="14">
        <v>2</v>
      </c>
      <c r="E63" s="118"/>
      <c r="F63" s="67"/>
      <c r="G63" s="138">
        <v>4</v>
      </c>
      <c r="H63" s="134" t="s">
        <v>250</v>
      </c>
      <c r="J63" s="298"/>
      <c r="K63" s="117" t="s">
        <v>367</v>
      </c>
      <c r="L63" s="65" t="s">
        <v>532</v>
      </c>
      <c r="M63" s="14">
        <v>2</v>
      </c>
      <c r="N63" s="118" t="s">
        <v>329</v>
      </c>
      <c r="O63" s="67"/>
      <c r="P63" s="138">
        <v>3</v>
      </c>
      <c r="Q63" s="134" t="s">
        <v>250</v>
      </c>
      <c r="S63" s="298"/>
      <c r="T63" s="14" t="s">
        <v>129</v>
      </c>
      <c r="U63" s="15" t="s">
        <v>130</v>
      </c>
      <c r="V63" s="14">
        <v>2</v>
      </c>
      <c r="W63" s="118"/>
      <c r="X63" s="67"/>
      <c r="Y63" s="138">
        <v>3</v>
      </c>
      <c r="Z63" s="134">
        <v>1</v>
      </c>
      <c r="AA63" s="16"/>
    </row>
    <row r="64" spans="1:27" ht="15.95" customHeight="1">
      <c r="A64" s="298"/>
      <c r="B64" s="117" t="s">
        <v>123</v>
      </c>
      <c r="C64" s="65" t="s">
        <v>124</v>
      </c>
      <c r="D64" s="14">
        <v>2</v>
      </c>
      <c r="E64" s="118" t="s">
        <v>330</v>
      </c>
      <c r="F64" s="67"/>
      <c r="G64" s="138">
        <v>4</v>
      </c>
      <c r="H64" s="134" t="s">
        <v>250</v>
      </c>
      <c r="J64" s="298"/>
      <c r="K64" s="117" t="s">
        <v>368</v>
      </c>
      <c r="L64" s="65" t="s">
        <v>533</v>
      </c>
      <c r="M64" s="14">
        <v>2</v>
      </c>
      <c r="N64" s="118" t="s">
        <v>329</v>
      </c>
      <c r="O64" s="67"/>
      <c r="P64" s="138">
        <v>3</v>
      </c>
      <c r="Q64" s="134" t="s">
        <v>250</v>
      </c>
      <c r="S64" s="298"/>
      <c r="T64" s="14" t="s">
        <v>133</v>
      </c>
      <c r="U64" s="15" t="s">
        <v>134</v>
      </c>
      <c r="V64" s="14">
        <v>2</v>
      </c>
      <c r="W64" s="118"/>
      <c r="X64" s="67"/>
      <c r="Y64" s="138">
        <v>3</v>
      </c>
      <c r="Z64" s="134">
        <v>1</v>
      </c>
      <c r="AA64" s="16"/>
    </row>
    <row r="65" spans="1:27" ht="15.95" customHeight="1">
      <c r="A65" s="298"/>
      <c r="B65" s="117" t="s">
        <v>127</v>
      </c>
      <c r="C65" s="65" t="s">
        <v>128</v>
      </c>
      <c r="D65" s="14">
        <v>2</v>
      </c>
      <c r="E65" s="118" t="s">
        <v>330</v>
      </c>
      <c r="F65" s="67"/>
      <c r="G65" s="138">
        <v>4</v>
      </c>
      <c r="H65" s="134" t="s">
        <v>250</v>
      </c>
      <c r="J65" s="298"/>
      <c r="K65" s="117" t="s">
        <v>337</v>
      </c>
      <c r="L65" s="65" t="s">
        <v>534</v>
      </c>
      <c r="M65" s="14">
        <v>1.5</v>
      </c>
      <c r="N65" s="118" t="s">
        <v>329</v>
      </c>
      <c r="O65" s="67"/>
      <c r="P65" s="138">
        <v>4</v>
      </c>
      <c r="Q65" s="134">
        <v>5</v>
      </c>
      <c r="S65" s="298"/>
      <c r="T65" s="14" t="s">
        <v>137</v>
      </c>
      <c r="U65" s="15" t="s">
        <v>138</v>
      </c>
      <c r="V65" s="14">
        <v>2</v>
      </c>
      <c r="W65" s="118"/>
      <c r="X65" s="85"/>
      <c r="Y65" s="138">
        <v>3</v>
      </c>
      <c r="Z65" s="134">
        <v>1</v>
      </c>
      <c r="AA65" s="16"/>
    </row>
    <row r="66" spans="1:27" ht="15.95" customHeight="1">
      <c r="A66" s="298"/>
      <c r="B66" s="117" t="s">
        <v>157</v>
      </c>
      <c r="C66" s="65" t="s">
        <v>426</v>
      </c>
      <c r="D66" s="14">
        <v>2</v>
      </c>
      <c r="E66" s="118"/>
      <c r="F66" s="67"/>
      <c r="G66" s="138">
        <v>5</v>
      </c>
      <c r="H66" s="134">
        <v>1</v>
      </c>
      <c r="J66" s="298"/>
      <c r="K66" s="117" t="s">
        <v>338</v>
      </c>
      <c r="L66" s="65" t="s">
        <v>535</v>
      </c>
      <c r="M66" s="14">
        <v>1.5</v>
      </c>
      <c r="N66" s="118" t="s">
        <v>329</v>
      </c>
      <c r="O66" s="67"/>
      <c r="P66" s="138">
        <v>4</v>
      </c>
      <c r="Q66" s="134">
        <v>5</v>
      </c>
      <c r="S66" s="298"/>
      <c r="T66" s="14" t="s">
        <v>141</v>
      </c>
      <c r="U66" s="15" t="s">
        <v>142</v>
      </c>
      <c r="V66" s="14">
        <v>2</v>
      </c>
      <c r="W66" s="118"/>
      <c r="X66" s="67"/>
      <c r="Y66" s="138">
        <v>3</v>
      </c>
      <c r="Z66" s="134">
        <v>1</v>
      </c>
    </row>
    <row r="67" spans="1:27" ht="15.95" customHeight="1">
      <c r="A67" s="298"/>
      <c r="B67" s="117" t="s">
        <v>150</v>
      </c>
      <c r="C67" s="65" t="s">
        <v>151</v>
      </c>
      <c r="D67" s="14">
        <v>2</v>
      </c>
      <c r="E67" s="118"/>
      <c r="F67" s="67"/>
      <c r="G67" s="138">
        <v>1</v>
      </c>
      <c r="H67" s="134" t="s">
        <v>250</v>
      </c>
      <c r="J67" s="298"/>
      <c r="K67" s="117" t="s">
        <v>369</v>
      </c>
      <c r="L67" s="65" t="s">
        <v>536</v>
      </c>
      <c r="M67" s="14">
        <v>1.5</v>
      </c>
      <c r="N67" s="118" t="s">
        <v>329</v>
      </c>
      <c r="O67" s="67"/>
      <c r="P67" s="138">
        <v>5</v>
      </c>
      <c r="Q67" s="134">
        <v>4</v>
      </c>
      <c r="S67" s="298"/>
      <c r="T67" s="14" t="s">
        <v>145</v>
      </c>
      <c r="U67" s="15" t="s">
        <v>146</v>
      </c>
      <c r="V67" s="14">
        <v>2</v>
      </c>
      <c r="W67" s="118"/>
      <c r="X67" s="67"/>
      <c r="Y67" s="138">
        <v>3</v>
      </c>
      <c r="Z67" s="134">
        <v>1</v>
      </c>
    </row>
    <row r="68" spans="1:27" ht="15.95" customHeight="1">
      <c r="A68" s="298"/>
      <c r="B68" s="117" t="s">
        <v>154</v>
      </c>
      <c r="C68" s="65" t="s">
        <v>427</v>
      </c>
      <c r="D68" s="14">
        <v>2</v>
      </c>
      <c r="E68" s="118"/>
      <c r="F68" s="67"/>
      <c r="G68" s="138">
        <v>1</v>
      </c>
      <c r="H68" s="134" t="s">
        <v>250</v>
      </c>
      <c r="J68" s="298"/>
      <c r="K68" s="117" t="s">
        <v>370</v>
      </c>
      <c r="L68" s="65" t="s">
        <v>537</v>
      </c>
      <c r="M68" s="14">
        <v>1.5</v>
      </c>
      <c r="N68" s="118" t="s">
        <v>329</v>
      </c>
      <c r="O68" s="67"/>
      <c r="P68" s="138">
        <v>5</v>
      </c>
      <c r="Q68" s="134">
        <v>4</v>
      </c>
      <c r="S68" s="298"/>
      <c r="T68" s="14" t="s">
        <v>148</v>
      </c>
      <c r="U68" s="15" t="s">
        <v>149</v>
      </c>
      <c r="V68" s="14">
        <v>2</v>
      </c>
      <c r="W68" s="118"/>
      <c r="X68" s="67"/>
      <c r="Y68" s="138">
        <v>3</v>
      </c>
      <c r="Z68" s="134">
        <v>1</v>
      </c>
    </row>
    <row r="69" spans="1:27" ht="15.95" customHeight="1">
      <c r="A69" s="298"/>
      <c r="B69" s="117" t="s">
        <v>160</v>
      </c>
      <c r="C69" s="65" t="s">
        <v>161</v>
      </c>
      <c r="D69" s="14">
        <v>2</v>
      </c>
      <c r="E69" s="118" t="s">
        <v>330</v>
      </c>
      <c r="F69" s="67"/>
      <c r="G69" s="138">
        <v>1</v>
      </c>
      <c r="H69" s="134">
        <v>5</v>
      </c>
      <c r="J69" s="298"/>
      <c r="K69" s="117" t="s">
        <v>339</v>
      </c>
      <c r="L69" s="65" t="s">
        <v>578</v>
      </c>
      <c r="M69" s="14">
        <v>1</v>
      </c>
      <c r="N69" s="118"/>
      <c r="O69" s="67"/>
      <c r="P69" s="138">
        <v>4</v>
      </c>
      <c r="Q69" s="134" t="s">
        <v>250</v>
      </c>
      <c r="S69" s="298"/>
      <c r="T69" s="14" t="s">
        <v>152</v>
      </c>
      <c r="U69" s="15" t="s">
        <v>153</v>
      </c>
      <c r="V69" s="14">
        <v>2</v>
      </c>
      <c r="W69" s="118"/>
      <c r="X69" s="67"/>
      <c r="Y69" s="138">
        <v>3</v>
      </c>
      <c r="Z69" s="134">
        <v>1</v>
      </c>
    </row>
    <row r="70" spans="1:27" ht="15.95" customHeight="1">
      <c r="A70" s="298"/>
      <c r="B70" s="117" t="s">
        <v>163</v>
      </c>
      <c r="C70" s="65" t="s">
        <v>164</v>
      </c>
      <c r="D70" s="14">
        <v>2</v>
      </c>
      <c r="E70" s="118" t="s">
        <v>330</v>
      </c>
      <c r="F70" s="67"/>
      <c r="G70" s="138">
        <v>1</v>
      </c>
      <c r="H70" s="134">
        <v>5</v>
      </c>
      <c r="J70" s="298"/>
      <c r="K70" s="117" t="s">
        <v>371</v>
      </c>
      <c r="L70" s="65" t="s">
        <v>538</v>
      </c>
      <c r="M70" s="14">
        <v>2</v>
      </c>
      <c r="N70" s="118" t="s">
        <v>329</v>
      </c>
      <c r="O70" s="67"/>
      <c r="P70" s="138">
        <v>3</v>
      </c>
      <c r="Q70" s="134" t="s">
        <v>250</v>
      </c>
      <c r="S70" s="298"/>
      <c r="T70" s="14" t="s">
        <v>155</v>
      </c>
      <c r="U70" s="15" t="s">
        <v>156</v>
      </c>
      <c r="V70" s="14">
        <v>2</v>
      </c>
      <c r="W70" s="118"/>
      <c r="X70" s="67"/>
      <c r="Y70" s="138">
        <v>3</v>
      </c>
      <c r="Z70" s="134">
        <v>1</v>
      </c>
    </row>
    <row r="71" spans="1:27" ht="15.95" customHeight="1">
      <c r="A71" s="298"/>
      <c r="B71" s="117" t="s">
        <v>135</v>
      </c>
      <c r="C71" s="65" t="s">
        <v>136</v>
      </c>
      <c r="D71" s="14">
        <v>2</v>
      </c>
      <c r="E71" s="118"/>
      <c r="F71" s="67"/>
      <c r="G71" s="138">
        <v>2</v>
      </c>
      <c r="H71" s="134" t="s">
        <v>250</v>
      </c>
      <c r="J71" s="298"/>
      <c r="K71" s="117" t="s">
        <v>340</v>
      </c>
      <c r="L71" s="65" t="s">
        <v>539</v>
      </c>
      <c r="M71" s="14">
        <v>2</v>
      </c>
      <c r="N71" s="118"/>
      <c r="O71" s="67"/>
      <c r="P71" s="138">
        <v>3</v>
      </c>
      <c r="Q71" s="134" t="s">
        <v>250</v>
      </c>
      <c r="S71" s="298"/>
      <c r="T71" s="14" t="s">
        <v>158</v>
      </c>
      <c r="U71" s="15" t="s">
        <v>159</v>
      </c>
      <c r="V71" s="14">
        <v>2</v>
      </c>
      <c r="W71" s="118"/>
      <c r="X71" s="67"/>
      <c r="Y71" s="138">
        <v>3</v>
      </c>
      <c r="Z71" s="134">
        <v>1</v>
      </c>
    </row>
    <row r="72" spans="1:27" ht="15.95" customHeight="1">
      <c r="A72" s="298"/>
      <c r="B72" s="117" t="s">
        <v>139</v>
      </c>
      <c r="C72" s="65" t="s">
        <v>140</v>
      </c>
      <c r="D72" s="14">
        <v>2</v>
      </c>
      <c r="E72" s="118" t="s">
        <v>330</v>
      </c>
      <c r="F72" s="67"/>
      <c r="G72" s="138">
        <v>3</v>
      </c>
      <c r="H72" s="134" t="s">
        <v>250</v>
      </c>
      <c r="J72" s="298"/>
      <c r="K72" s="117" t="s">
        <v>341</v>
      </c>
      <c r="L72" s="65" t="s">
        <v>579</v>
      </c>
      <c r="M72" s="14">
        <v>2</v>
      </c>
      <c r="N72" s="118"/>
      <c r="O72" s="67"/>
      <c r="P72" s="138">
        <v>3</v>
      </c>
      <c r="Q72" s="134" t="s">
        <v>250</v>
      </c>
      <c r="S72" s="298"/>
      <c r="T72" s="117" t="s">
        <v>162</v>
      </c>
      <c r="U72" s="65" t="s">
        <v>439</v>
      </c>
      <c r="V72" s="14">
        <v>2</v>
      </c>
      <c r="W72" s="118"/>
      <c r="X72" s="67"/>
      <c r="Y72" s="138">
        <v>3</v>
      </c>
      <c r="Z72" s="134">
        <v>1</v>
      </c>
    </row>
    <row r="73" spans="1:27" ht="15.95" customHeight="1">
      <c r="A73" s="298"/>
      <c r="B73" s="117" t="s">
        <v>143</v>
      </c>
      <c r="C73" s="65" t="s">
        <v>144</v>
      </c>
      <c r="D73" s="14">
        <v>2</v>
      </c>
      <c r="E73" s="118"/>
      <c r="F73" s="67"/>
      <c r="G73" s="138">
        <v>1</v>
      </c>
      <c r="H73" s="134" t="s">
        <v>250</v>
      </c>
      <c r="J73" s="298"/>
      <c r="K73" s="117" t="s">
        <v>342</v>
      </c>
      <c r="L73" s="65" t="s">
        <v>540</v>
      </c>
      <c r="M73" s="14">
        <v>2</v>
      </c>
      <c r="N73" s="118"/>
      <c r="O73" s="67"/>
      <c r="P73" s="138">
        <v>3</v>
      </c>
      <c r="Q73" s="134" t="s">
        <v>250</v>
      </c>
      <c r="S73" s="298"/>
      <c r="T73" s="14" t="s">
        <v>165</v>
      </c>
      <c r="U73" s="15" t="s">
        <v>166</v>
      </c>
      <c r="V73" s="14">
        <v>2</v>
      </c>
      <c r="W73" s="118"/>
      <c r="X73" s="67"/>
      <c r="Y73" s="138">
        <v>3</v>
      </c>
      <c r="Z73" s="134">
        <v>1</v>
      </c>
    </row>
    <row r="74" spans="1:27" ht="15.95" customHeight="1">
      <c r="A74" s="298"/>
      <c r="B74" s="117" t="s">
        <v>167</v>
      </c>
      <c r="C74" s="65" t="s">
        <v>225</v>
      </c>
      <c r="D74" s="14">
        <v>1</v>
      </c>
      <c r="E74" s="118" t="s">
        <v>561</v>
      </c>
      <c r="F74" s="67"/>
      <c r="G74" s="138">
        <v>1</v>
      </c>
      <c r="H74" s="134">
        <v>4</v>
      </c>
      <c r="J74" s="298"/>
      <c r="K74" s="117" t="s">
        <v>343</v>
      </c>
      <c r="L74" s="65" t="s">
        <v>541</v>
      </c>
      <c r="M74" s="14">
        <v>2</v>
      </c>
      <c r="N74" s="118"/>
      <c r="O74" s="67"/>
      <c r="P74" s="138">
        <v>3</v>
      </c>
      <c r="Q74" s="134" t="s">
        <v>250</v>
      </c>
      <c r="S74" s="298"/>
      <c r="T74" s="14" t="s">
        <v>168</v>
      </c>
      <c r="U74" s="15" t="s">
        <v>169</v>
      </c>
      <c r="V74" s="14">
        <v>2</v>
      </c>
      <c r="W74" s="118"/>
      <c r="X74" s="67"/>
      <c r="Y74" s="138">
        <v>3</v>
      </c>
      <c r="Z74" s="134">
        <v>1</v>
      </c>
    </row>
    <row r="75" spans="1:27" ht="15.95" customHeight="1">
      <c r="A75" s="298"/>
      <c r="B75" s="117" t="s">
        <v>170</v>
      </c>
      <c r="C75" s="65" t="s">
        <v>235</v>
      </c>
      <c r="D75" s="14">
        <v>1</v>
      </c>
      <c r="E75" s="118" t="s">
        <v>561</v>
      </c>
      <c r="F75" s="67"/>
      <c r="G75" s="138">
        <v>1</v>
      </c>
      <c r="H75" s="134">
        <v>4</v>
      </c>
      <c r="J75" s="298"/>
      <c r="K75" s="117" t="s">
        <v>344</v>
      </c>
      <c r="L75" s="65" t="s">
        <v>542</v>
      </c>
      <c r="M75" s="14">
        <v>2</v>
      </c>
      <c r="N75" s="118"/>
      <c r="O75" s="67"/>
      <c r="P75" s="138">
        <v>3</v>
      </c>
      <c r="Q75" s="134" t="s">
        <v>250</v>
      </c>
      <c r="S75" s="298"/>
      <c r="T75" s="14" t="s">
        <v>171</v>
      </c>
      <c r="U75" s="15" t="s">
        <v>172</v>
      </c>
      <c r="V75" s="14">
        <v>2</v>
      </c>
      <c r="W75" s="118"/>
      <c r="X75" s="67"/>
      <c r="Y75" s="138">
        <v>3</v>
      </c>
      <c r="Z75" s="134">
        <v>1</v>
      </c>
    </row>
    <row r="76" spans="1:27" ht="15.95" customHeight="1">
      <c r="A76" s="298"/>
      <c r="B76" s="117" t="s">
        <v>173</v>
      </c>
      <c r="C76" s="65" t="s">
        <v>226</v>
      </c>
      <c r="D76" s="14">
        <v>2</v>
      </c>
      <c r="E76" s="118" t="s">
        <v>561</v>
      </c>
      <c r="F76" s="67"/>
      <c r="G76" s="138">
        <v>1</v>
      </c>
      <c r="H76" s="134">
        <v>4</v>
      </c>
      <c r="J76" s="298"/>
      <c r="K76" s="117" t="s">
        <v>372</v>
      </c>
      <c r="L76" s="65" t="s">
        <v>543</v>
      </c>
      <c r="M76" s="14">
        <v>2</v>
      </c>
      <c r="N76" s="118" t="s">
        <v>329</v>
      </c>
      <c r="O76" s="67"/>
      <c r="P76" s="138">
        <v>3</v>
      </c>
      <c r="Q76" s="134" t="s">
        <v>250</v>
      </c>
      <c r="S76" s="298"/>
      <c r="T76" s="14" t="s">
        <v>174</v>
      </c>
      <c r="U76" s="15" t="s">
        <v>175</v>
      </c>
      <c r="V76" s="14">
        <v>2</v>
      </c>
      <c r="W76" s="118"/>
      <c r="X76" s="67"/>
      <c r="Y76" s="138">
        <v>3</v>
      </c>
      <c r="Z76" s="134">
        <v>1</v>
      </c>
    </row>
    <row r="77" spans="1:27" ht="15.95" customHeight="1">
      <c r="A77" s="298"/>
      <c r="B77" s="117" t="s">
        <v>176</v>
      </c>
      <c r="C77" s="65" t="s">
        <v>177</v>
      </c>
      <c r="D77" s="14">
        <v>1</v>
      </c>
      <c r="E77" s="118" t="s">
        <v>561</v>
      </c>
      <c r="F77" s="67"/>
      <c r="G77" s="138">
        <v>1</v>
      </c>
      <c r="H77" s="134">
        <v>4</v>
      </c>
      <c r="J77" s="298"/>
      <c r="K77" s="117" t="s">
        <v>345</v>
      </c>
      <c r="L77" s="65" t="s">
        <v>580</v>
      </c>
      <c r="M77" s="14">
        <v>2</v>
      </c>
      <c r="N77" s="118"/>
      <c r="O77" s="67"/>
      <c r="P77" s="138">
        <v>3</v>
      </c>
      <c r="Q77" s="134" t="s">
        <v>250</v>
      </c>
      <c r="S77" s="298"/>
      <c r="T77" s="14" t="s">
        <v>178</v>
      </c>
      <c r="U77" s="15" t="s">
        <v>179</v>
      </c>
      <c r="V77" s="14">
        <v>2</v>
      </c>
      <c r="W77" s="118"/>
      <c r="X77" s="67"/>
      <c r="Y77" s="138">
        <v>3</v>
      </c>
      <c r="Z77" s="134">
        <v>1</v>
      </c>
    </row>
    <row r="78" spans="1:27" ht="15.95" customHeight="1">
      <c r="A78" s="298"/>
      <c r="B78" s="117" t="s">
        <v>191</v>
      </c>
      <c r="C78" s="65" t="s">
        <v>428</v>
      </c>
      <c r="D78" s="14">
        <v>2</v>
      </c>
      <c r="E78" s="118"/>
      <c r="F78" s="67"/>
      <c r="G78" s="138">
        <v>1</v>
      </c>
      <c r="H78" s="134" t="s">
        <v>250</v>
      </c>
      <c r="J78" s="298"/>
      <c r="K78" s="117" t="s">
        <v>346</v>
      </c>
      <c r="L78" s="65" t="s">
        <v>581</v>
      </c>
      <c r="M78" s="14">
        <v>2</v>
      </c>
      <c r="N78" s="118"/>
      <c r="O78" s="67"/>
      <c r="P78" s="138">
        <v>3</v>
      </c>
      <c r="Q78" s="134" t="s">
        <v>250</v>
      </c>
      <c r="S78" s="298"/>
      <c r="T78" s="14" t="s">
        <v>182</v>
      </c>
      <c r="U78" s="15" t="s">
        <v>183</v>
      </c>
      <c r="V78" s="14">
        <v>2</v>
      </c>
      <c r="W78" s="118"/>
      <c r="X78" s="67"/>
      <c r="Y78" s="138">
        <v>3</v>
      </c>
      <c r="Z78" s="134">
        <v>1</v>
      </c>
    </row>
    <row r="79" spans="1:27" ht="15.95" customHeight="1">
      <c r="A79" s="298"/>
      <c r="B79" s="117" t="s">
        <v>192</v>
      </c>
      <c r="C79" s="65" t="s">
        <v>429</v>
      </c>
      <c r="D79" s="14">
        <v>2</v>
      </c>
      <c r="E79" s="118"/>
      <c r="F79" s="67"/>
      <c r="G79" s="138">
        <v>1</v>
      </c>
      <c r="H79" s="134" t="s">
        <v>250</v>
      </c>
      <c r="J79" s="298"/>
      <c r="K79" s="117" t="s">
        <v>373</v>
      </c>
      <c r="L79" s="65" t="s">
        <v>544</v>
      </c>
      <c r="M79" s="14">
        <v>2</v>
      </c>
      <c r="N79" s="118" t="s">
        <v>329</v>
      </c>
      <c r="O79" s="67"/>
      <c r="P79" s="138">
        <v>3</v>
      </c>
      <c r="Q79" s="134" t="s">
        <v>250</v>
      </c>
      <c r="S79" s="298"/>
      <c r="T79" s="14" t="s">
        <v>185</v>
      </c>
      <c r="U79" s="15" t="s">
        <v>186</v>
      </c>
      <c r="V79" s="14">
        <v>2</v>
      </c>
      <c r="W79" s="118"/>
      <c r="X79" s="67"/>
      <c r="Y79" s="138">
        <v>3</v>
      </c>
      <c r="Z79" s="134">
        <v>1</v>
      </c>
    </row>
    <row r="80" spans="1:27" ht="15.95" customHeight="1" thickBot="1">
      <c r="A80" s="298"/>
      <c r="B80" s="117" t="s">
        <v>197</v>
      </c>
      <c r="C80" s="65" t="s">
        <v>430</v>
      </c>
      <c r="D80" s="14">
        <v>3</v>
      </c>
      <c r="E80" s="118" t="s">
        <v>329</v>
      </c>
      <c r="F80" s="67"/>
      <c r="G80" s="138" t="s">
        <v>250</v>
      </c>
      <c r="H80" s="134" t="s">
        <v>251</v>
      </c>
      <c r="J80" s="298"/>
      <c r="K80" s="117" t="s">
        <v>347</v>
      </c>
      <c r="L80" s="65" t="s">
        <v>545</v>
      </c>
      <c r="M80" s="14">
        <v>2</v>
      </c>
      <c r="N80" s="118"/>
      <c r="O80" s="67"/>
      <c r="P80" s="138">
        <v>3</v>
      </c>
      <c r="Q80" s="134" t="s">
        <v>250</v>
      </c>
      <c r="S80" s="299"/>
      <c r="T80" s="14" t="s">
        <v>188</v>
      </c>
      <c r="U80" s="15" t="s">
        <v>189</v>
      </c>
      <c r="V80" s="14">
        <v>2</v>
      </c>
      <c r="W80" s="118"/>
      <c r="X80" s="68"/>
      <c r="Y80" s="138">
        <v>3</v>
      </c>
      <c r="Z80" s="134">
        <v>1</v>
      </c>
    </row>
    <row r="81" spans="1:26" ht="15.95" customHeight="1" thickTop="1">
      <c r="A81" s="298"/>
      <c r="B81" s="117" t="s">
        <v>198</v>
      </c>
      <c r="C81" s="65" t="s">
        <v>431</v>
      </c>
      <c r="D81" s="14">
        <v>3</v>
      </c>
      <c r="E81" s="118" t="s">
        <v>329</v>
      </c>
      <c r="F81" s="67"/>
      <c r="G81" s="138" t="s">
        <v>250</v>
      </c>
      <c r="H81" s="134" t="s">
        <v>251</v>
      </c>
      <c r="J81" s="298"/>
      <c r="K81" s="117" t="s">
        <v>374</v>
      </c>
      <c r="L81" s="65" t="s">
        <v>582</v>
      </c>
      <c r="M81" s="14">
        <v>2</v>
      </c>
      <c r="N81" s="118"/>
      <c r="O81" s="67"/>
      <c r="P81" s="138">
        <v>3</v>
      </c>
      <c r="Q81" s="134" t="s">
        <v>250</v>
      </c>
      <c r="T81" s="33" t="s">
        <v>565</v>
      </c>
    </row>
    <row r="82" spans="1:26" ht="15.95" customHeight="1">
      <c r="A82" s="298"/>
      <c r="B82" s="117" t="s">
        <v>199</v>
      </c>
      <c r="C82" s="65" t="s">
        <v>432</v>
      </c>
      <c r="D82" s="14">
        <v>3</v>
      </c>
      <c r="E82" s="118"/>
      <c r="F82" s="67"/>
      <c r="G82" s="143"/>
      <c r="H82" s="144"/>
      <c r="J82" s="298"/>
      <c r="K82" s="117" t="s">
        <v>375</v>
      </c>
      <c r="L82" s="65" t="s">
        <v>546</v>
      </c>
      <c r="M82" s="14">
        <v>2</v>
      </c>
      <c r="N82" s="118"/>
      <c r="O82" s="67"/>
      <c r="P82" s="138">
        <v>3</v>
      </c>
      <c r="Q82" s="134" t="s">
        <v>250</v>
      </c>
      <c r="S82" s="12" t="s">
        <v>292</v>
      </c>
      <c r="T82" s="2"/>
      <c r="U82" s="2"/>
      <c r="V82" s="2"/>
      <c r="W82" s="2"/>
      <c r="X82" s="2"/>
      <c r="Y82" s="2"/>
      <c r="Z82" s="2"/>
    </row>
    <row r="83" spans="1:26" ht="15.95" customHeight="1" thickBot="1">
      <c r="A83" s="298"/>
      <c r="B83" s="117" t="s">
        <v>200</v>
      </c>
      <c r="C83" s="65" t="s">
        <v>433</v>
      </c>
      <c r="D83" s="14">
        <v>3</v>
      </c>
      <c r="E83" s="118"/>
      <c r="F83" s="67"/>
      <c r="G83" s="143"/>
      <c r="H83" s="144"/>
      <c r="J83" s="298"/>
      <c r="K83" s="117" t="s">
        <v>376</v>
      </c>
      <c r="L83" s="65" t="s">
        <v>547</v>
      </c>
      <c r="M83" s="14">
        <v>2</v>
      </c>
      <c r="N83" s="118"/>
      <c r="O83" s="67"/>
      <c r="P83" s="138">
        <v>3</v>
      </c>
      <c r="Q83" s="134" t="s">
        <v>250</v>
      </c>
      <c r="S83" s="64" t="s">
        <v>293</v>
      </c>
      <c r="T83" s="206"/>
      <c r="U83" s="206"/>
      <c r="V83" s="114" t="s">
        <v>393</v>
      </c>
      <c r="W83" s="115"/>
      <c r="X83" s="116" t="s">
        <v>401</v>
      </c>
      <c r="Y83" s="113"/>
      <c r="Z83" s="206"/>
    </row>
    <row r="84" spans="1:26" ht="15.95" customHeight="1" thickTop="1">
      <c r="A84" s="298"/>
      <c r="B84" s="117" t="s">
        <v>195</v>
      </c>
      <c r="C84" s="65" t="s">
        <v>434</v>
      </c>
      <c r="D84" s="14">
        <v>1</v>
      </c>
      <c r="E84" s="118"/>
      <c r="F84" s="67"/>
      <c r="G84" s="138">
        <v>3</v>
      </c>
      <c r="H84" s="134" t="s">
        <v>250</v>
      </c>
      <c r="J84" s="298"/>
      <c r="K84" s="117" t="s">
        <v>377</v>
      </c>
      <c r="L84" s="65" t="s">
        <v>548</v>
      </c>
      <c r="M84" s="14">
        <v>2</v>
      </c>
      <c r="N84" s="118"/>
      <c r="O84" s="67"/>
      <c r="P84" s="138">
        <v>3</v>
      </c>
      <c r="Q84" s="134" t="s">
        <v>250</v>
      </c>
      <c r="S84" s="297" t="s">
        <v>2</v>
      </c>
      <c r="T84" s="14"/>
      <c r="U84" s="65"/>
      <c r="V84" s="66">
        <v>2</v>
      </c>
      <c r="W84" s="118"/>
      <c r="X84" s="122"/>
      <c r="Y84" s="149">
        <v>3</v>
      </c>
      <c r="Z84" s="133">
        <v>1</v>
      </c>
    </row>
    <row r="85" spans="1:26" ht="15.95" customHeight="1">
      <c r="A85" s="298"/>
      <c r="B85" s="117" t="s">
        <v>196</v>
      </c>
      <c r="C85" s="65" t="s">
        <v>435</v>
      </c>
      <c r="D85" s="14">
        <v>1</v>
      </c>
      <c r="E85" s="118"/>
      <c r="F85" s="67"/>
      <c r="G85" s="138">
        <v>3</v>
      </c>
      <c r="H85" s="134" t="s">
        <v>250</v>
      </c>
      <c r="J85" s="298"/>
      <c r="K85" s="117" t="s">
        <v>378</v>
      </c>
      <c r="L85" s="65" t="s">
        <v>549</v>
      </c>
      <c r="M85" s="14">
        <v>2</v>
      </c>
      <c r="N85" s="118"/>
      <c r="O85" s="67"/>
      <c r="P85" s="138">
        <v>3</v>
      </c>
      <c r="Q85" s="134" t="s">
        <v>250</v>
      </c>
      <c r="S85" s="298"/>
      <c r="T85" s="14"/>
      <c r="U85" s="65"/>
      <c r="V85" s="67">
        <v>2</v>
      </c>
      <c r="W85" s="118"/>
      <c r="X85" s="123"/>
      <c r="Y85" s="134">
        <v>3</v>
      </c>
      <c r="Z85" s="135">
        <v>1</v>
      </c>
    </row>
    <row r="86" spans="1:26" ht="15.95" customHeight="1">
      <c r="A86" s="298"/>
      <c r="B86" s="117" t="s">
        <v>131</v>
      </c>
      <c r="C86" s="65" t="s">
        <v>132</v>
      </c>
      <c r="D86" s="14">
        <v>2</v>
      </c>
      <c r="E86" s="118" t="s">
        <v>330</v>
      </c>
      <c r="F86" s="67"/>
      <c r="G86" s="138">
        <v>4</v>
      </c>
      <c r="H86" s="134" t="s">
        <v>250</v>
      </c>
      <c r="J86" s="298"/>
      <c r="K86" s="117" t="s">
        <v>379</v>
      </c>
      <c r="L86" s="65" t="s">
        <v>550</v>
      </c>
      <c r="M86" s="14">
        <v>2</v>
      </c>
      <c r="N86" s="118"/>
      <c r="O86" s="67"/>
      <c r="P86" s="138">
        <v>3</v>
      </c>
      <c r="Q86" s="134" t="s">
        <v>250</v>
      </c>
      <c r="S86" s="298"/>
      <c r="T86" s="14"/>
      <c r="U86" s="65"/>
      <c r="V86" s="67">
        <v>2</v>
      </c>
      <c r="W86" s="118"/>
      <c r="X86" s="123"/>
      <c r="Y86" s="134">
        <v>3</v>
      </c>
      <c r="Z86" s="135">
        <v>1</v>
      </c>
    </row>
    <row r="87" spans="1:26" ht="15.95" customHeight="1">
      <c r="A87" s="298"/>
      <c r="B87" s="117" t="s">
        <v>180</v>
      </c>
      <c r="C87" s="65" t="s">
        <v>181</v>
      </c>
      <c r="D87" s="14">
        <v>2</v>
      </c>
      <c r="E87" s="118" t="s">
        <v>561</v>
      </c>
      <c r="F87" s="67"/>
      <c r="G87" s="138">
        <v>1</v>
      </c>
      <c r="H87" s="134">
        <v>4</v>
      </c>
      <c r="J87" s="298"/>
      <c r="K87" s="117" t="s">
        <v>380</v>
      </c>
      <c r="L87" s="65" t="s">
        <v>551</v>
      </c>
      <c r="M87" s="14">
        <v>2</v>
      </c>
      <c r="N87" s="118"/>
      <c r="O87" s="67"/>
      <c r="P87" s="138">
        <v>3</v>
      </c>
      <c r="Q87" s="134" t="s">
        <v>250</v>
      </c>
      <c r="S87" s="298"/>
      <c r="T87" s="14"/>
      <c r="U87" s="65"/>
      <c r="V87" s="67">
        <v>2</v>
      </c>
      <c r="W87" s="118"/>
      <c r="X87" s="123"/>
      <c r="Y87" s="134">
        <v>3</v>
      </c>
      <c r="Z87" s="135">
        <v>1</v>
      </c>
    </row>
    <row r="88" spans="1:26" ht="15.95" customHeight="1">
      <c r="A88" s="298"/>
      <c r="B88" s="117" t="s">
        <v>187</v>
      </c>
      <c r="C88" s="65" t="s">
        <v>436</v>
      </c>
      <c r="D88" s="14">
        <v>2</v>
      </c>
      <c r="E88" s="118" t="s">
        <v>516</v>
      </c>
      <c r="F88" s="67"/>
      <c r="G88" s="138">
        <v>1</v>
      </c>
      <c r="H88" s="134" t="s">
        <v>250</v>
      </c>
      <c r="J88" s="298"/>
      <c r="K88" s="117" t="s">
        <v>381</v>
      </c>
      <c r="L88" s="65" t="s">
        <v>583</v>
      </c>
      <c r="M88" s="14">
        <v>2</v>
      </c>
      <c r="N88" s="118"/>
      <c r="O88" s="67"/>
      <c r="P88" s="138">
        <v>3</v>
      </c>
      <c r="Q88" s="134" t="s">
        <v>250</v>
      </c>
      <c r="S88" s="298"/>
      <c r="T88" s="14"/>
      <c r="U88" s="65"/>
      <c r="V88" s="67">
        <v>2</v>
      </c>
      <c r="W88" s="118"/>
      <c r="X88" s="123"/>
      <c r="Y88" s="134">
        <v>3</v>
      </c>
      <c r="Z88" s="135">
        <v>1</v>
      </c>
    </row>
    <row r="89" spans="1:26" ht="15.95" customHeight="1">
      <c r="A89" s="298"/>
      <c r="B89" s="117" t="s">
        <v>193</v>
      </c>
      <c r="C89" s="65" t="s">
        <v>437</v>
      </c>
      <c r="D89" s="14">
        <v>2</v>
      </c>
      <c r="E89" s="118"/>
      <c r="F89" s="67"/>
      <c r="G89" s="138">
        <v>1</v>
      </c>
      <c r="H89" s="134" t="s">
        <v>250</v>
      </c>
      <c r="J89" s="298"/>
      <c r="K89" s="117" t="s">
        <v>348</v>
      </c>
      <c r="L89" s="65" t="s">
        <v>552</v>
      </c>
      <c r="M89" s="14">
        <v>2</v>
      </c>
      <c r="N89" s="118"/>
      <c r="O89" s="67"/>
      <c r="P89" s="138">
        <v>3</v>
      </c>
      <c r="Q89" s="134" t="s">
        <v>250</v>
      </c>
      <c r="S89" s="298"/>
      <c r="T89" s="14"/>
      <c r="U89" s="65"/>
      <c r="V89" s="67">
        <v>2</v>
      </c>
      <c r="W89" s="118"/>
      <c r="X89" s="123"/>
      <c r="Y89" s="134">
        <v>3</v>
      </c>
      <c r="Z89" s="135">
        <v>1</v>
      </c>
    </row>
    <row r="90" spans="1:26" ht="15.95" customHeight="1">
      <c r="A90" s="298"/>
      <c r="B90" s="117" t="s">
        <v>194</v>
      </c>
      <c r="C90" s="65" t="s">
        <v>438</v>
      </c>
      <c r="D90" s="14">
        <v>2</v>
      </c>
      <c r="E90" s="118"/>
      <c r="F90" s="67"/>
      <c r="G90" s="138">
        <v>1</v>
      </c>
      <c r="H90" s="134" t="s">
        <v>250</v>
      </c>
      <c r="J90" s="298"/>
      <c r="K90" s="117" t="s">
        <v>382</v>
      </c>
      <c r="L90" s="65" t="s">
        <v>584</v>
      </c>
      <c r="M90" s="14">
        <v>2</v>
      </c>
      <c r="N90" s="118"/>
      <c r="O90" s="67"/>
      <c r="P90" s="138">
        <v>3</v>
      </c>
      <c r="Q90" s="134" t="s">
        <v>250</v>
      </c>
      <c r="S90" s="298"/>
      <c r="T90" s="14"/>
      <c r="U90" s="65"/>
      <c r="V90" s="67">
        <v>2</v>
      </c>
      <c r="W90" s="118"/>
      <c r="X90" s="123"/>
      <c r="Y90" s="134">
        <v>3</v>
      </c>
      <c r="Z90" s="135">
        <v>1</v>
      </c>
    </row>
    <row r="91" spans="1:26" ht="15.95" customHeight="1" thickBot="1">
      <c r="A91" s="299"/>
      <c r="B91" s="117" t="s">
        <v>190</v>
      </c>
      <c r="C91" s="65" t="s">
        <v>229</v>
      </c>
      <c r="D91" s="14">
        <v>2</v>
      </c>
      <c r="E91" s="118"/>
      <c r="F91" s="68"/>
      <c r="G91" s="138">
        <v>1</v>
      </c>
      <c r="H91" s="134" t="s">
        <v>250</v>
      </c>
      <c r="J91" s="298"/>
      <c r="K91" s="117" t="s">
        <v>349</v>
      </c>
      <c r="L91" s="65" t="s">
        <v>585</v>
      </c>
      <c r="M91" s="14">
        <v>2</v>
      </c>
      <c r="N91" s="118"/>
      <c r="O91" s="67"/>
      <c r="P91" s="138">
        <v>3</v>
      </c>
      <c r="Q91" s="134" t="s">
        <v>250</v>
      </c>
      <c r="S91" s="299"/>
      <c r="T91" s="14"/>
      <c r="U91" s="65"/>
      <c r="V91" s="68">
        <v>2</v>
      </c>
      <c r="W91" s="118"/>
      <c r="X91" s="124"/>
      <c r="Y91" s="136">
        <v>3</v>
      </c>
      <c r="Z91" s="137">
        <v>1</v>
      </c>
    </row>
    <row r="92" spans="1:26" ht="15.95" customHeight="1" thickTop="1">
      <c r="A92" s="33" t="s">
        <v>518</v>
      </c>
      <c r="B92" s="2"/>
      <c r="C92" s="2"/>
      <c r="D92" s="2"/>
      <c r="E92" s="2"/>
      <c r="F92" s="2"/>
      <c r="G92" s="2"/>
      <c r="H92" s="2"/>
      <c r="J92" s="298"/>
      <c r="K92" s="117" t="s">
        <v>350</v>
      </c>
      <c r="L92" s="65" t="s">
        <v>586</v>
      </c>
      <c r="M92" s="14">
        <v>2</v>
      </c>
      <c r="N92" s="118"/>
      <c r="O92" s="67"/>
      <c r="P92" s="138">
        <v>3</v>
      </c>
      <c r="Q92" s="134" t="s">
        <v>250</v>
      </c>
      <c r="S92" s="213"/>
    </row>
    <row r="93" spans="1:26" ht="15.95" customHeight="1">
      <c r="A93" s="191" t="s">
        <v>562</v>
      </c>
      <c r="B93" s="2"/>
      <c r="C93" s="2"/>
      <c r="D93" s="2"/>
      <c r="E93" s="2"/>
      <c r="F93" s="2"/>
      <c r="G93" s="2"/>
      <c r="H93" s="2"/>
      <c r="J93" s="298"/>
      <c r="K93" s="117" t="s">
        <v>351</v>
      </c>
      <c r="L93" s="65" t="s">
        <v>587</v>
      </c>
      <c r="M93" s="14">
        <v>2</v>
      </c>
      <c r="N93" s="118"/>
      <c r="O93" s="67"/>
      <c r="P93" s="138">
        <v>3</v>
      </c>
      <c r="Q93" s="134" t="s">
        <v>250</v>
      </c>
      <c r="S93" s="12" t="s">
        <v>357</v>
      </c>
    </row>
    <row r="94" spans="1:26" ht="15.95" customHeight="1" thickBot="1">
      <c r="A94" s="33" t="s">
        <v>563</v>
      </c>
      <c r="B94" s="2"/>
      <c r="C94" s="2"/>
      <c r="D94" s="2"/>
      <c r="E94" s="2"/>
      <c r="F94" s="2"/>
      <c r="G94" s="2"/>
      <c r="H94" s="2"/>
      <c r="J94" s="298"/>
      <c r="K94" s="117" t="s">
        <v>352</v>
      </c>
      <c r="L94" s="65" t="s">
        <v>588</v>
      </c>
      <c r="M94" s="14">
        <v>2</v>
      </c>
      <c r="N94" s="118"/>
      <c r="O94" s="67"/>
      <c r="P94" s="138">
        <v>3</v>
      </c>
      <c r="Q94" s="134" t="s">
        <v>250</v>
      </c>
      <c r="S94" s="64" t="s">
        <v>602</v>
      </c>
      <c r="T94" s="206"/>
      <c r="U94" s="206"/>
      <c r="V94" s="114" t="s">
        <v>393</v>
      </c>
      <c r="W94" s="115"/>
      <c r="X94" s="116" t="s">
        <v>401</v>
      </c>
      <c r="Y94" s="113"/>
      <c r="Z94" s="206"/>
    </row>
    <row r="95" spans="1:26" ht="15.95" customHeight="1" thickTop="1">
      <c r="A95" s="33" t="s">
        <v>515</v>
      </c>
      <c r="B95" s="2"/>
      <c r="C95" s="2"/>
      <c r="D95" s="2"/>
      <c r="E95" s="2"/>
      <c r="F95" s="2"/>
      <c r="G95" s="2"/>
      <c r="H95" s="2"/>
      <c r="J95" s="298"/>
      <c r="K95" s="117" t="s">
        <v>353</v>
      </c>
      <c r="L95" s="65" t="s">
        <v>553</v>
      </c>
      <c r="M95" s="14">
        <v>1</v>
      </c>
      <c r="N95" s="118"/>
      <c r="O95" s="67"/>
      <c r="P95" s="138">
        <v>3</v>
      </c>
      <c r="Q95" s="134" t="s">
        <v>250</v>
      </c>
      <c r="S95" s="297" t="s">
        <v>3</v>
      </c>
      <c r="T95" s="14"/>
      <c r="U95" s="65"/>
      <c r="V95" s="66">
        <v>2</v>
      </c>
      <c r="W95" s="118"/>
      <c r="X95" s="122"/>
      <c r="Y95" s="132">
        <v>1</v>
      </c>
      <c r="Z95" s="133" t="s">
        <v>250</v>
      </c>
    </row>
    <row r="96" spans="1:26" ht="15.95" customHeight="1">
      <c r="A96" s="12" t="s">
        <v>601</v>
      </c>
      <c r="J96" s="298"/>
      <c r="K96" s="117" t="s">
        <v>354</v>
      </c>
      <c r="L96" s="65" t="s">
        <v>383</v>
      </c>
      <c r="M96" s="14">
        <v>1</v>
      </c>
      <c r="N96" s="118"/>
      <c r="O96" s="67"/>
      <c r="P96" s="138">
        <v>3</v>
      </c>
      <c r="Q96" s="134" t="s">
        <v>250</v>
      </c>
      <c r="S96" s="298"/>
      <c r="T96" s="14"/>
      <c r="U96" s="65"/>
      <c r="V96" s="67">
        <v>2</v>
      </c>
      <c r="W96" s="118"/>
      <c r="X96" s="123"/>
      <c r="Y96" s="134">
        <v>1</v>
      </c>
      <c r="Z96" s="135" t="s">
        <v>250</v>
      </c>
    </row>
    <row r="97" spans="1:29" ht="15.95" customHeight="1" thickBot="1">
      <c r="A97" s="292" t="s">
        <v>605</v>
      </c>
      <c r="B97" s="292"/>
      <c r="C97" s="292"/>
      <c r="D97" s="114" t="s">
        <v>393</v>
      </c>
      <c r="E97" s="115"/>
      <c r="F97" s="116" t="s">
        <v>401</v>
      </c>
      <c r="G97" s="113"/>
      <c r="H97" s="206"/>
      <c r="J97" s="298"/>
      <c r="K97" s="117" t="s">
        <v>355</v>
      </c>
      <c r="L97" s="65" t="s">
        <v>554</v>
      </c>
      <c r="M97" s="14">
        <v>1</v>
      </c>
      <c r="N97" s="118"/>
      <c r="O97" s="67"/>
      <c r="P97" s="138">
        <v>3</v>
      </c>
      <c r="Q97" s="134" t="s">
        <v>250</v>
      </c>
      <c r="S97" s="298"/>
      <c r="T97" s="14"/>
      <c r="U97" s="65"/>
      <c r="V97" s="67">
        <v>2</v>
      </c>
      <c r="W97" s="118"/>
      <c r="X97" s="123"/>
      <c r="Y97" s="134">
        <v>1</v>
      </c>
      <c r="Z97" s="135" t="s">
        <v>250</v>
      </c>
    </row>
    <row r="98" spans="1:29" ht="15.95" customHeight="1" thickTop="1" thickBot="1">
      <c r="A98" s="293" t="s">
        <v>604</v>
      </c>
      <c r="B98" s="14" t="s">
        <v>616</v>
      </c>
      <c r="C98" s="278" t="s">
        <v>600</v>
      </c>
      <c r="D98" s="279">
        <v>2</v>
      </c>
      <c r="E98" s="118" t="s">
        <v>516</v>
      </c>
      <c r="F98" s="66"/>
      <c r="G98" s="138">
        <v>1</v>
      </c>
      <c r="H98" s="134" t="s">
        <v>250</v>
      </c>
      <c r="J98" s="299"/>
      <c r="K98" s="117" t="s">
        <v>356</v>
      </c>
      <c r="L98" s="65" t="s">
        <v>555</v>
      </c>
      <c r="M98" s="14">
        <v>1</v>
      </c>
      <c r="N98" s="118"/>
      <c r="O98" s="68"/>
      <c r="P98" s="138">
        <v>3</v>
      </c>
      <c r="Q98" s="134" t="s">
        <v>250</v>
      </c>
      <c r="S98" s="299"/>
      <c r="T98" s="14"/>
      <c r="U98" s="65"/>
      <c r="V98" s="68">
        <v>2</v>
      </c>
      <c r="W98" s="118"/>
      <c r="X98" s="124"/>
      <c r="Y98" s="136">
        <v>1</v>
      </c>
      <c r="Z98" s="137" t="s">
        <v>250</v>
      </c>
    </row>
    <row r="99" spans="1:29" ht="15.95" customHeight="1" thickTop="1" thickBot="1">
      <c r="A99" s="293"/>
      <c r="B99" s="14" t="s">
        <v>599</v>
      </c>
      <c r="C99" s="278" t="s">
        <v>606</v>
      </c>
      <c r="D99" s="262">
        <v>1</v>
      </c>
      <c r="E99" s="118" t="s">
        <v>516</v>
      </c>
      <c r="F99" s="68"/>
      <c r="G99" s="138">
        <v>1</v>
      </c>
      <c r="H99" s="134" t="s">
        <v>250</v>
      </c>
      <c r="J99" s="167"/>
      <c r="K99" s="87"/>
      <c r="L99" s="16"/>
      <c r="M99" s="87"/>
      <c r="N99" s="87"/>
      <c r="O99" s="87"/>
      <c r="P99" s="168"/>
      <c r="Q99" s="168"/>
      <c r="S99" s="291" t="s">
        <v>603</v>
      </c>
      <c r="T99" s="291"/>
      <c r="U99" s="291"/>
      <c r="V99" s="291"/>
      <c r="W99" s="291"/>
      <c r="X99" s="291"/>
      <c r="Y99" s="291"/>
      <c r="Z99" s="291"/>
      <c r="AA99" s="187"/>
    </row>
    <row r="100" spans="1:29" ht="15.95" customHeight="1" thickTop="1">
      <c r="A100" s="33" t="s">
        <v>607</v>
      </c>
      <c r="J100" s="167"/>
      <c r="K100" s="87"/>
      <c r="L100" s="16"/>
      <c r="M100" s="87"/>
      <c r="N100" s="87"/>
      <c r="O100" s="87"/>
      <c r="P100" s="168"/>
      <c r="Q100" s="168"/>
      <c r="S100" s="291"/>
      <c r="T100" s="291"/>
      <c r="U100" s="291"/>
      <c r="V100" s="291"/>
      <c r="W100" s="291"/>
      <c r="X100" s="291"/>
      <c r="Y100" s="291"/>
      <c r="Z100" s="291"/>
    </row>
    <row r="101" spans="1:29" ht="15.95" customHeight="1">
      <c r="T101" s="16"/>
      <c r="U101" s="19"/>
      <c r="V101" s="87"/>
    </row>
    <row r="102" spans="1:29" ht="15.95" customHeight="1">
      <c r="B102" s="169" t="s">
        <v>510</v>
      </c>
    </row>
    <row r="103" spans="1:29" ht="15.95" customHeight="1"/>
    <row r="104" spans="1:29" ht="15.95" customHeight="1">
      <c r="B104" s="170" t="s">
        <v>505</v>
      </c>
      <c r="K104" s="170" t="s">
        <v>506</v>
      </c>
    </row>
    <row r="105" spans="1:29" ht="37.5">
      <c r="B105" s="194" t="s">
        <v>71</v>
      </c>
      <c r="C105" s="194" t="s">
        <v>272</v>
      </c>
      <c r="D105" s="126" t="s">
        <v>246</v>
      </c>
      <c r="E105" s="188" t="s">
        <v>72</v>
      </c>
      <c r="F105" s="126" t="s">
        <v>73</v>
      </c>
      <c r="K105" s="194" t="s">
        <v>71</v>
      </c>
      <c r="L105" s="194" t="s">
        <v>272</v>
      </c>
      <c r="M105" s="193" t="s">
        <v>246</v>
      </c>
      <c r="N105" s="71" t="s">
        <v>72</v>
      </c>
      <c r="O105" s="126" t="s">
        <v>73</v>
      </c>
      <c r="P105" s="70" t="s">
        <v>514</v>
      </c>
      <c r="Q105" s="189"/>
      <c r="R105" s="189"/>
      <c r="S105" s="189"/>
      <c r="T105" s="189"/>
      <c r="U105" s="190"/>
    </row>
    <row r="106" spans="1:29" ht="15.75" customHeight="1">
      <c r="B106" s="214"/>
      <c r="C106" s="214"/>
      <c r="D106" s="214"/>
      <c r="E106" s="118"/>
      <c r="F106" s="14"/>
      <c r="H106" s="99" t="s">
        <v>501</v>
      </c>
      <c r="K106" s="214"/>
      <c r="L106" s="214"/>
      <c r="M106" s="214"/>
      <c r="N106" s="118"/>
      <c r="O106" s="14"/>
      <c r="P106" s="215"/>
      <c r="Q106" s="216"/>
      <c r="R106" s="216"/>
      <c r="S106" s="216"/>
      <c r="T106" s="216"/>
      <c r="U106" s="217"/>
      <c r="AB106" s="99" t="s">
        <v>502</v>
      </c>
    </row>
    <row r="107" spans="1:29" ht="15.75" customHeight="1">
      <c r="B107" s="214"/>
      <c r="C107" s="214"/>
      <c r="D107" s="214"/>
      <c r="E107" s="118"/>
      <c r="F107" s="14"/>
      <c r="H107" s="99" t="s">
        <v>501</v>
      </c>
      <c r="K107" s="214"/>
      <c r="L107" s="214"/>
      <c r="M107" s="214"/>
      <c r="N107" s="118"/>
      <c r="O107" s="14"/>
      <c r="P107" s="215"/>
      <c r="Q107" s="216"/>
      <c r="R107" s="216"/>
      <c r="S107" s="216"/>
      <c r="T107" s="216"/>
      <c r="U107" s="217"/>
      <c r="AB107" s="99">
        <v>1</v>
      </c>
      <c r="AC107" s="99" t="s">
        <v>503</v>
      </c>
    </row>
    <row r="108" spans="1:29" ht="15.75" customHeight="1">
      <c r="B108" s="214"/>
      <c r="C108" s="214"/>
      <c r="D108" s="214"/>
      <c r="E108" s="118"/>
      <c r="F108" s="14"/>
      <c r="H108" s="99" t="s">
        <v>501</v>
      </c>
      <c r="K108" s="214"/>
      <c r="L108" s="214"/>
      <c r="M108" s="214"/>
      <c r="N108" s="118"/>
      <c r="O108" s="14"/>
      <c r="P108" s="215"/>
      <c r="Q108" s="216"/>
      <c r="R108" s="216"/>
      <c r="S108" s="216"/>
      <c r="T108" s="216"/>
      <c r="U108" s="217"/>
      <c r="AB108" s="99">
        <v>2</v>
      </c>
      <c r="AC108" s="99" t="s">
        <v>507</v>
      </c>
    </row>
    <row r="109" spans="1:29" ht="15.75" customHeight="1">
      <c r="B109" s="214"/>
      <c r="C109" s="214"/>
      <c r="D109" s="214"/>
      <c r="E109" s="118"/>
      <c r="F109" s="14"/>
      <c r="H109" s="99" t="s">
        <v>501</v>
      </c>
      <c r="K109" s="214"/>
      <c r="L109" s="214"/>
      <c r="M109" s="214"/>
      <c r="N109" s="118"/>
      <c r="O109" s="14"/>
      <c r="P109" s="215"/>
      <c r="Q109" s="216"/>
      <c r="R109" s="216"/>
      <c r="S109" s="216"/>
      <c r="T109" s="216"/>
      <c r="U109" s="217"/>
      <c r="AC109" s="99" t="s">
        <v>508</v>
      </c>
    </row>
    <row r="110" spans="1:29" ht="15.75" customHeight="1">
      <c r="B110" s="214"/>
      <c r="C110" s="214"/>
      <c r="D110" s="214"/>
      <c r="E110" s="118"/>
      <c r="F110" s="14"/>
      <c r="H110" s="99" t="s">
        <v>501</v>
      </c>
      <c r="K110" s="214"/>
      <c r="L110" s="214"/>
      <c r="M110" s="214"/>
      <c r="N110" s="118"/>
      <c r="O110" s="14"/>
      <c r="P110" s="215"/>
      <c r="Q110" s="216"/>
      <c r="R110" s="216"/>
      <c r="S110" s="216"/>
      <c r="T110" s="216"/>
      <c r="U110" s="217"/>
      <c r="AB110" s="99">
        <v>3</v>
      </c>
      <c r="AC110" s="99" t="s">
        <v>504</v>
      </c>
    </row>
    <row r="111" spans="1:29" ht="15.75" customHeight="1">
      <c r="B111" s="214"/>
      <c r="C111" s="214"/>
      <c r="D111" s="214"/>
      <c r="E111" s="118"/>
      <c r="F111" s="14"/>
      <c r="H111" s="99" t="s">
        <v>501</v>
      </c>
      <c r="K111" s="214"/>
      <c r="L111" s="214"/>
      <c r="M111" s="214"/>
      <c r="N111" s="118"/>
      <c r="O111" s="14"/>
      <c r="P111" s="215"/>
      <c r="Q111" s="216"/>
      <c r="R111" s="216"/>
      <c r="S111" s="216"/>
      <c r="T111" s="216"/>
      <c r="U111" s="217"/>
      <c r="AB111" s="99">
        <v>4</v>
      </c>
      <c r="AC111" s="99" t="s">
        <v>509</v>
      </c>
    </row>
    <row r="112" spans="1:29" ht="15.75" customHeight="1">
      <c r="B112" s="214"/>
      <c r="C112" s="214"/>
      <c r="D112" s="214"/>
      <c r="E112" s="118"/>
      <c r="F112" s="14"/>
      <c r="H112" s="99" t="s">
        <v>501</v>
      </c>
      <c r="K112" s="214"/>
      <c r="L112" s="214"/>
      <c r="M112" s="214"/>
      <c r="N112" s="118"/>
      <c r="O112" s="14"/>
      <c r="P112" s="215"/>
      <c r="Q112" s="216"/>
      <c r="R112" s="216"/>
      <c r="S112" s="216"/>
      <c r="T112" s="216"/>
      <c r="U112" s="217"/>
    </row>
    <row r="113" spans="2:21" ht="15.75" customHeight="1">
      <c r="B113" s="214"/>
      <c r="C113" s="214"/>
      <c r="D113" s="214"/>
      <c r="E113" s="118"/>
      <c r="F113" s="14"/>
      <c r="H113" s="99" t="s">
        <v>501</v>
      </c>
      <c r="K113" s="214"/>
      <c r="L113" s="214"/>
      <c r="M113" s="214"/>
      <c r="N113" s="118"/>
      <c r="O113" s="14"/>
      <c r="P113" s="215"/>
      <c r="Q113" s="216"/>
      <c r="R113" s="216"/>
      <c r="S113" s="216"/>
      <c r="T113" s="216"/>
      <c r="U113" s="217"/>
    </row>
    <row r="114" spans="2:21" ht="15.75" customHeight="1">
      <c r="B114" s="214"/>
      <c r="C114" s="214"/>
      <c r="D114" s="214"/>
      <c r="E114" s="118"/>
      <c r="F114" s="14"/>
      <c r="H114" s="99" t="s">
        <v>501</v>
      </c>
      <c r="K114" s="214"/>
      <c r="L114" s="214"/>
      <c r="M114" s="214"/>
      <c r="N114" s="118"/>
      <c r="O114" s="14"/>
      <c r="P114" s="215"/>
      <c r="Q114" s="216"/>
      <c r="R114" s="216"/>
      <c r="S114" s="216"/>
      <c r="T114" s="216"/>
      <c r="U114" s="217"/>
    </row>
    <row r="115" spans="2:21" ht="15.75" customHeight="1">
      <c r="B115" s="214"/>
      <c r="C115" s="214"/>
      <c r="D115" s="214"/>
      <c r="E115" s="118"/>
      <c r="F115" s="14"/>
      <c r="H115" s="99" t="s">
        <v>501</v>
      </c>
      <c r="K115" s="214"/>
      <c r="L115" s="214"/>
      <c r="M115" s="214"/>
      <c r="N115" s="118"/>
      <c r="O115" s="14"/>
      <c r="P115" s="215"/>
      <c r="Q115" s="216"/>
      <c r="R115" s="216"/>
      <c r="S115" s="216"/>
      <c r="T115" s="216"/>
      <c r="U115" s="217"/>
    </row>
    <row r="116" spans="2:21" ht="15.75" customHeight="1">
      <c r="B116" s="214"/>
      <c r="C116" s="214"/>
      <c r="D116" s="214"/>
      <c r="E116" s="118"/>
      <c r="F116" s="14"/>
      <c r="H116" s="99" t="s">
        <v>501</v>
      </c>
      <c r="K116" s="214"/>
      <c r="L116" s="214"/>
      <c r="M116" s="214"/>
      <c r="N116" s="118"/>
      <c r="O116" s="14"/>
      <c r="P116" s="215"/>
      <c r="Q116" s="216"/>
      <c r="R116" s="216"/>
      <c r="S116" s="216"/>
      <c r="T116" s="216"/>
      <c r="U116" s="217"/>
    </row>
    <row r="117" spans="2:21" ht="15.75" customHeight="1">
      <c r="B117" s="214"/>
      <c r="C117" s="214"/>
      <c r="D117" s="214"/>
      <c r="E117" s="118"/>
      <c r="F117" s="14"/>
      <c r="H117" s="99" t="s">
        <v>501</v>
      </c>
      <c r="K117" s="214"/>
      <c r="L117" s="214"/>
      <c r="M117" s="214"/>
      <c r="N117" s="118"/>
      <c r="O117" s="14"/>
      <c r="P117" s="215"/>
      <c r="Q117" s="216"/>
      <c r="R117" s="216"/>
      <c r="S117" s="216"/>
      <c r="T117" s="216"/>
      <c r="U117" s="217"/>
    </row>
    <row r="118" spans="2:21" ht="15.75" customHeight="1">
      <c r="B118" s="214"/>
      <c r="C118" s="214"/>
      <c r="D118" s="214"/>
      <c r="E118" s="118"/>
      <c r="F118" s="14"/>
      <c r="H118" s="99" t="s">
        <v>501</v>
      </c>
      <c r="K118" s="214"/>
      <c r="L118" s="214"/>
      <c r="M118" s="214"/>
      <c r="N118" s="118"/>
      <c r="O118" s="14"/>
      <c r="P118" s="215"/>
      <c r="Q118" s="216"/>
      <c r="R118" s="216"/>
      <c r="S118" s="216"/>
      <c r="T118" s="216"/>
      <c r="U118" s="217"/>
    </row>
    <row r="119" spans="2:21" ht="15.75" customHeight="1">
      <c r="B119" s="214"/>
      <c r="C119" s="214"/>
      <c r="D119" s="214"/>
      <c r="E119" s="118"/>
      <c r="F119" s="14"/>
      <c r="H119" s="99" t="s">
        <v>501</v>
      </c>
      <c r="K119" s="214"/>
      <c r="L119" s="214"/>
      <c r="M119" s="214"/>
      <c r="N119" s="118"/>
      <c r="O119" s="14"/>
      <c r="P119" s="215"/>
      <c r="Q119" s="216"/>
      <c r="R119" s="216"/>
      <c r="S119" s="216"/>
      <c r="T119" s="216"/>
      <c r="U119" s="217"/>
    </row>
    <row r="120" spans="2:21" ht="15.75" customHeight="1">
      <c r="B120" s="214"/>
      <c r="C120" s="214"/>
      <c r="D120" s="214"/>
      <c r="E120" s="118"/>
      <c r="F120" s="14"/>
      <c r="H120" s="99" t="s">
        <v>501</v>
      </c>
      <c r="K120" s="214"/>
      <c r="L120" s="214"/>
      <c r="M120" s="214"/>
      <c r="N120" s="118"/>
      <c r="O120" s="14"/>
      <c r="P120" s="215"/>
      <c r="Q120" s="216"/>
      <c r="R120" s="216"/>
      <c r="S120" s="216"/>
      <c r="T120" s="216"/>
      <c r="U120" s="217"/>
    </row>
    <row r="121" spans="2:21" ht="15.75" customHeight="1">
      <c r="B121" s="214"/>
      <c r="C121" s="214"/>
      <c r="D121" s="214"/>
      <c r="E121" s="118"/>
      <c r="F121" s="14"/>
      <c r="H121" s="99" t="s">
        <v>501</v>
      </c>
      <c r="K121" s="214"/>
      <c r="L121" s="214"/>
      <c r="M121" s="214"/>
      <c r="N121" s="118"/>
      <c r="O121" s="14"/>
      <c r="P121" s="215"/>
      <c r="Q121" s="216"/>
      <c r="R121" s="216"/>
      <c r="S121" s="216"/>
      <c r="T121" s="216"/>
      <c r="U121" s="217"/>
    </row>
    <row r="122" spans="2:21" ht="15.75" customHeight="1">
      <c r="B122" s="214"/>
      <c r="C122" s="214"/>
      <c r="D122" s="214"/>
      <c r="E122" s="118"/>
      <c r="F122" s="14"/>
      <c r="H122" s="99" t="s">
        <v>501</v>
      </c>
      <c r="K122" s="214"/>
      <c r="L122" s="214"/>
      <c r="M122" s="214"/>
      <c r="N122" s="118"/>
      <c r="O122" s="14"/>
      <c r="P122" s="215"/>
      <c r="Q122" s="216"/>
      <c r="R122" s="216"/>
      <c r="S122" s="216"/>
      <c r="T122" s="216"/>
      <c r="U122" s="217"/>
    </row>
    <row r="123" spans="2:21" ht="15.75" customHeight="1">
      <c r="B123" s="214"/>
      <c r="C123" s="214"/>
      <c r="D123" s="214"/>
      <c r="E123" s="118"/>
      <c r="F123" s="14"/>
      <c r="H123" s="99" t="s">
        <v>501</v>
      </c>
      <c r="K123" s="214"/>
      <c r="L123" s="214"/>
      <c r="M123" s="214"/>
      <c r="N123" s="118"/>
      <c r="O123" s="14"/>
      <c r="P123" s="215"/>
      <c r="Q123" s="216"/>
      <c r="R123" s="216"/>
      <c r="S123" s="216"/>
      <c r="T123" s="216"/>
      <c r="U123" s="217"/>
    </row>
    <row r="124" spans="2:21" ht="15.75" customHeight="1">
      <c r="B124" s="214"/>
      <c r="C124" s="214"/>
      <c r="D124" s="214"/>
      <c r="E124" s="118"/>
      <c r="F124" s="14"/>
      <c r="H124" s="99" t="s">
        <v>501</v>
      </c>
      <c r="K124" s="214"/>
      <c r="L124" s="214"/>
      <c r="M124" s="214"/>
      <c r="N124" s="118"/>
      <c r="O124" s="14"/>
      <c r="P124" s="215"/>
      <c r="Q124" s="216"/>
      <c r="R124" s="216"/>
      <c r="S124" s="216"/>
      <c r="T124" s="216"/>
      <c r="U124" s="217"/>
    </row>
    <row r="125" spans="2:21" ht="15.75" customHeight="1">
      <c r="B125" s="214"/>
      <c r="C125" s="214"/>
      <c r="D125" s="214"/>
      <c r="E125" s="118"/>
      <c r="F125" s="14"/>
      <c r="H125" s="99" t="s">
        <v>501</v>
      </c>
      <c r="K125" s="214"/>
      <c r="L125" s="214"/>
      <c r="M125" s="214"/>
      <c r="N125" s="118"/>
      <c r="O125" s="14"/>
      <c r="P125" s="215"/>
      <c r="Q125" s="216"/>
      <c r="R125" s="216"/>
      <c r="S125" s="216"/>
      <c r="T125" s="216"/>
      <c r="U125" s="217"/>
    </row>
    <row r="126" spans="2:21" ht="15.75" customHeight="1">
      <c r="B126" s="214"/>
      <c r="C126" s="214"/>
      <c r="D126" s="214"/>
      <c r="E126" s="118"/>
      <c r="F126" s="14"/>
      <c r="H126" s="99" t="s">
        <v>501</v>
      </c>
      <c r="K126" s="214"/>
      <c r="L126" s="214"/>
      <c r="M126" s="214"/>
      <c r="N126" s="118"/>
      <c r="O126" s="14"/>
      <c r="P126" s="215"/>
      <c r="Q126" s="216"/>
      <c r="R126" s="216"/>
      <c r="S126" s="216"/>
      <c r="T126" s="216"/>
      <c r="U126" s="217"/>
    </row>
    <row r="127" spans="2:21" ht="15.75" customHeight="1">
      <c r="B127" s="214"/>
      <c r="C127" s="214"/>
      <c r="D127" s="214"/>
      <c r="E127" s="118"/>
      <c r="F127" s="14"/>
      <c r="H127" s="99" t="s">
        <v>501</v>
      </c>
      <c r="K127" s="214"/>
      <c r="L127" s="214"/>
      <c r="M127" s="214"/>
      <c r="N127" s="118"/>
      <c r="O127" s="14"/>
      <c r="P127" s="215"/>
      <c r="Q127" s="216"/>
      <c r="R127" s="216"/>
      <c r="S127" s="216"/>
      <c r="T127" s="216"/>
      <c r="U127" s="217"/>
    </row>
    <row r="128" spans="2:21" ht="15.75" customHeight="1">
      <c r="B128" s="214"/>
      <c r="C128" s="214"/>
      <c r="D128" s="214"/>
      <c r="E128" s="118"/>
      <c r="F128" s="14"/>
      <c r="H128" s="99" t="s">
        <v>501</v>
      </c>
      <c r="K128" s="214"/>
      <c r="L128" s="214"/>
      <c r="M128" s="214"/>
      <c r="N128" s="118"/>
      <c r="O128" s="14"/>
      <c r="P128" s="215"/>
      <c r="Q128" s="216"/>
      <c r="R128" s="216"/>
      <c r="S128" s="216"/>
      <c r="T128" s="216"/>
      <c r="U128" s="217"/>
    </row>
    <row r="129" spans="2:21" ht="15.75" customHeight="1">
      <c r="B129" s="214"/>
      <c r="C129" s="214"/>
      <c r="D129" s="214"/>
      <c r="E129" s="118"/>
      <c r="F129" s="14"/>
      <c r="H129" s="99" t="s">
        <v>501</v>
      </c>
      <c r="K129" s="214"/>
      <c r="L129" s="214"/>
      <c r="M129" s="214"/>
      <c r="N129" s="118"/>
      <c r="O129" s="14"/>
      <c r="P129" s="215"/>
      <c r="Q129" s="216"/>
      <c r="R129" s="216"/>
      <c r="S129" s="216"/>
      <c r="T129" s="216"/>
      <c r="U129" s="217"/>
    </row>
    <row r="130" spans="2:21" ht="15.75" customHeight="1">
      <c r="B130" s="214"/>
      <c r="C130" s="214"/>
      <c r="D130" s="214"/>
      <c r="E130" s="118"/>
      <c r="F130" s="14"/>
      <c r="H130" s="99" t="s">
        <v>501</v>
      </c>
      <c r="K130" s="214"/>
      <c r="L130" s="214"/>
      <c r="M130" s="214"/>
      <c r="N130" s="118"/>
      <c r="O130" s="14"/>
      <c r="P130" s="215"/>
      <c r="Q130" s="216"/>
      <c r="R130" s="216"/>
      <c r="S130" s="216"/>
      <c r="T130" s="216"/>
      <c r="U130" s="217"/>
    </row>
    <row r="131" spans="2:21" ht="15.75" customHeight="1">
      <c r="B131" s="214"/>
      <c r="C131" s="214"/>
      <c r="D131" s="214"/>
      <c r="E131" s="118"/>
      <c r="F131" s="14"/>
      <c r="H131" s="99" t="s">
        <v>501</v>
      </c>
      <c r="K131" s="214"/>
      <c r="L131" s="214"/>
      <c r="M131" s="214"/>
      <c r="N131" s="118"/>
      <c r="O131" s="14"/>
      <c r="P131" s="215"/>
      <c r="Q131" s="216"/>
      <c r="R131" s="216"/>
      <c r="S131" s="216"/>
      <c r="T131" s="216"/>
      <c r="U131" s="217"/>
    </row>
    <row r="132" spans="2:21" ht="15.75" customHeight="1">
      <c r="B132" s="214"/>
      <c r="C132" s="214"/>
      <c r="D132" s="214"/>
      <c r="E132" s="118"/>
      <c r="F132" s="14"/>
      <c r="H132" s="99" t="s">
        <v>501</v>
      </c>
      <c r="K132" s="214"/>
      <c r="L132" s="214"/>
      <c r="M132" s="214"/>
      <c r="N132" s="118"/>
      <c r="O132" s="14"/>
      <c r="P132" s="215"/>
      <c r="Q132" s="216"/>
      <c r="R132" s="216"/>
      <c r="S132" s="216"/>
      <c r="T132" s="216"/>
      <c r="U132" s="217"/>
    </row>
    <row r="133" spans="2:21" ht="15.75" customHeight="1">
      <c r="B133" s="214"/>
      <c r="C133" s="214"/>
      <c r="D133" s="214"/>
      <c r="E133" s="118"/>
      <c r="F133" s="14"/>
      <c r="H133" s="99" t="s">
        <v>501</v>
      </c>
      <c r="K133" s="214"/>
      <c r="L133" s="214"/>
      <c r="M133" s="214"/>
      <c r="N133" s="118"/>
      <c r="O133" s="14"/>
      <c r="P133" s="215"/>
      <c r="Q133" s="216"/>
      <c r="R133" s="216"/>
      <c r="S133" s="216"/>
      <c r="T133" s="216"/>
      <c r="U133" s="217"/>
    </row>
    <row r="134" spans="2:21" ht="15.75" customHeight="1">
      <c r="B134" s="214"/>
      <c r="C134" s="214"/>
      <c r="D134" s="214"/>
      <c r="E134" s="118"/>
      <c r="F134" s="14"/>
      <c r="H134" s="99" t="s">
        <v>501</v>
      </c>
      <c r="K134" s="214"/>
      <c r="L134" s="214"/>
      <c r="M134" s="214"/>
      <c r="N134" s="118"/>
      <c r="O134" s="14"/>
      <c r="P134" s="215"/>
      <c r="Q134" s="216"/>
      <c r="R134" s="216"/>
      <c r="S134" s="216"/>
      <c r="T134" s="216"/>
      <c r="U134" s="217"/>
    </row>
    <row r="135" spans="2:21" ht="15.75" customHeight="1">
      <c r="B135" s="214"/>
      <c r="C135" s="214"/>
      <c r="D135" s="214"/>
      <c r="E135" s="118"/>
      <c r="F135" s="14"/>
      <c r="H135" s="99" t="s">
        <v>501</v>
      </c>
      <c r="K135" s="214"/>
      <c r="L135" s="214"/>
      <c r="M135" s="214"/>
      <c r="N135" s="118"/>
      <c r="O135" s="14"/>
      <c r="P135" s="215"/>
      <c r="Q135" s="216"/>
      <c r="R135" s="216"/>
      <c r="S135" s="216"/>
      <c r="T135" s="216"/>
      <c r="U135" s="217"/>
    </row>
    <row r="136" spans="2:21" ht="15.75" customHeight="1"/>
  </sheetData>
  <autoFilter ref="B8:H8" xr:uid="{C2A7262B-2F64-4D8C-80DF-6D6180F07B3F}"/>
  <sortState xmlns:xlrd2="http://schemas.microsoft.com/office/spreadsheetml/2017/richdata2" ref="B9:H37">
    <sortCondition ref="B8"/>
  </sortState>
  <mergeCells count="25">
    <mergeCell ref="S99:Z100"/>
    <mergeCell ref="A97:C97"/>
    <mergeCell ref="A98:A99"/>
    <mergeCell ref="A9:A32"/>
    <mergeCell ref="J9:J18"/>
    <mergeCell ref="S84:S91"/>
    <mergeCell ref="S95:S98"/>
    <mergeCell ref="S48:S61"/>
    <mergeCell ref="S62:S80"/>
    <mergeCell ref="A48:A91"/>
    <mergeCell ref="W15:X15"/>
    <mergeCell ref="J22:Q24"/>
    <mergeCell ref="J21:Q21"/>
    <mergeCell ref="J48:J98"/>
    <mergeCell ref="J30:J41"/>
    <mergeCell ref="J43:Q44"/>
    <mergeCell ref="O26:O28"/>
    <mergeCell ref="P26:P28"/>
    <mergeCell ref="Q26:Q28"/>
    <mergeCell ref="T39:Z40"/>
    <mergeCell ref="J26:J28"/>
    <mergeCell ref="K26:K28"/>
    <mergeCell ref="L26:L28"/>
    <mergeCell ref="M26:M28"/>
    <mergeCell ref="N26:N28"/>
  </mergeCells>
  <phoneticPr fontId="1"/>
  <conditionalFormatting sqref="B9:H32 B48:H96 B98:H99 B97:C97">
    <cfRule type="expression" dxfId="65" priority="51">
      <formula>$F9&lt;&gt;""</formula>
    </cfRule>
  </conditionalFormatting>
  <conditionalFormatting sqref="K9:Q18 K30:Q41 K48:Q98">
    <cfRule type="expression" dxfId="64" priority="59">
      <formula>$O9&lt;&gt;""</formula>
    </cfRule>
  </conditionalFormatting>
  <conditionalFormatting sqref="T48:Z80 T84:Z91 T95:Z98">
    <cfRule type="expression" dxfId="63" priority="84">
      <formula>$X48&lt;&gt;""</formula>
    </cfRule>
  </conditionalFormatting>
  <conditionalFormatting sqref="V15">
    <cfRule type="cellIs" dxfId="62" priority="10" operator="greaterThan">
      <formula>2</formula>
    </cfRule>
  </conditionalFormatting>
  <dataValidations count="5">
    <dataValidation type="list" allowBlank="1" showInputMessage="1" showErrorMessage="1" sqref="Y84:Z91 G9:H32 P20:Q21 P30:Q41 P9:Q18 G98:H100 G48:H91 Y95:Z98 Y48:Z80 P48:Q100" xr:uid="{00000000-0002-0000-0000-000000000000}">
      <formula1>"1,2,3,4,5,-,ALL"</formula1>
    </dataValidation>
    <dataValidation type="list" allowBlank="1" showInputMessage="1" showErrorMessage="1" sqref="O20:O21 F9:F33 O9:O18 X84:X91 O30:O41 F98:F100 X95:X98 O106:O135 F48:F91 F106:F135 X48:X80 O48:O100" xr:uid="{00000000-0002-0000-0000-000001000000}">
      <formula1>"A,B,C,D,P,R"</formula1>
    </dataValidation>
    <dataValidation type="list" showDropDown="1" showInputMessage="1" showErrorMessage="1" sqref="E33 N20:N21" xr:uid="{00000000-0002-0000-0000-000002000000}">
      <formula1>",○,×"</formula1>
    </dataValidation>
    <dataValidation type="list" allowBlank="1" showInputMessage="1" showErrorMessage="1" sqref="N99:N100" xr:uid="{00000000-0002-0000-0000-000003000000}">
      <formula1>"○,GE"</formula1>
    </dataValidation>
    <dataValidation type="list" allowBlank="1" showInputMessage="1" showErrorMessage="1" sqref="E9:E32 N9:N18 N30:N41 N48:N98 W84:W91 N106:N135 W48:W80 E106:E135 E48:E91 W95:W98 E98:E100" xr:uid="{D3D26337-91AA-49AF-A163-6822F9484141}">
      <formula1>"○,GE,GE*,教職"</formula1>
    </dataValidation>
  </dataValidations>
  <printOptions horizontalCentered="1"/>
  <pageMargins left="0.39370078740157483" right="0.39370078740157483" top="0.19685039370078741" bottom="0.19685039370078741" header="0.11811023622047245" footer="0.11811023622047245"/>
  <pageSetup paperSize="9" scale="67" orientation="landscape" r:id="rId1"/>
  <rowBreaks count="1" manualBreakCount="1">
    <brk id="44" max="26"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C127"/>
  <sheetViews>
    <sheetView view="pageBreakPreview" zoomScaleNormal="100" zoomScaleSheetLayoutView="100" workbookViewId="0">
      <pane ySplit="16" topLeftCell="A17" activePane="bottomLeft" state="frozen"/>
      <selection pane="bottomLeft" activeCell="AH37" sqref="AH37:AI37"/>
    </sheetView>
  </sheetViews>
  <sheetFormatPr defaultColWidth="9" defaultRowHeight="13.5"/>
  <cols>
    <col min="1" max="1" width="10.625" style="99" customWidth="1"/>
    <col min="2" max="2" width="9.625" style="99" customWidth="1"/>
    <col min="3" max="3" width="1.5" style="99" customWidth="1"/>
    <col min="4" max="4" width="14.625" style="99" customWidth="1"/>
    <col min="5" max="6" width="2.625" style="99" customWidth="1"/>
    <col min="7" max="8" width="1.5" style="99" customWidth="1"/>
    <col min="9" max="9" width="14.625" style="99" customWidth="1"/>
    <col min="10" max="11" width="2.625" style="99" customWidth="1"/>
    <col min="12" max="13" width="1.5" style="99" customWidth="1"/>
    <col min="14" max="14" width="14.625" style="99" customWidth="1"/>
    <col min="15" max="16" width="2.625" style="99" customWidth="1"/>
    <col min="17" max="18" width="1.5" style="99" customWidth="1"/>
    <col min="19" max="19" width="14.625" style="99" customWidth="1"/>
    <col min="20" max="21" width="2.625" style="99" customWidth="1"/>
    <col min="22" max="23" width="1.5" style="99" customWidth="1"/>
    <col min="24" max="24" width="14.625" style="99" customWidth="1"/>
    <col min="25" max="26" width="2.625" style="99" customWidth="1"/>
    <col min="27" max="28" width="1.5" style="99" customWidth="1"/>
    <col min="29" max="29" width="14.625" style="99" customWidth="1"/>
    <col min="30" max="31" width="2.625" style="99" customWidth="1"/>
    <col min="32" max="33" width="1.5" style="99" customWidth="1"/>
    <col min="34" max="34" width="14.625" style="99" customWidth="1"/>
    <col min="35" max="36" width="2.625" style="99" customWidth="1"/>
    <col min="37" max="38" width="1.5" style="99" customWidth="1"/>
    <col min="39" max="39" width="14.625" style="99" customWidth="1"/>
    <col min="40" max="41" width="2.625" style="99" customWidth="1"/>
    <col min="42" max="42" width="1.5" style="99" customWidth="1"/>
    <col min="43" max="43" width="10.625" style="99" customWidth="1"/>
    <col min="44" max="44" width="3.625" style="99" customWidth="1"/>
    <col min="45" max="45" width="10.625" style="99" customWidth="1"/>
    <col min="46" max="46" width="9.625" style="99" customWidth="1"/>
    <col min="47" max="48" width="0.875" style="99" customWidth="1"/>
    <col min="49" max="49" width="14.625" style="99" customWidth="1"/>
    <col min="50" max="51" width="2.625" style="99" customWidth="1"/>
    <col min="52" max="55" width="0.875" style="99" customWidth="1"/>
    <col min="56" max="16384" width="9" style="99"/>
  </cols>
  <sheetData>
    <row r="1" spans="1:55" s="2" customFormat="1" ht="20.100000000000001" customHeight="1">
      <c r="A1" s="1" t="s">
        <v>447</v>
      </c>
      <c r="AS1" s="1"/>
    </row>
    <row r="2" spans="1:55" s="2" customFormat="1" ht="20.100000000000001" customHeight="1">
      <c r="A2" s="263" t="s">
        <v>56</v>
      </c>
      <c r="B2" s="264" t="str">
        <f ca="1">科目チェック!$C$2</f>
        <v xml:space="preserve"> 205100A </v>
      </c>
      <c r="C2" s="265"/>
      <c r="D2" s="265"/>
      <c r="E2" s="99"/>
      <c r="F2" s="99"/>
      <c r="G2" s="99"/>
      <c r="H2" s="263" t="s">
        <v>57</v>
      </c>
      <c r="I2" s="100" t="str">
        <f ca="1">科目チェック!$G$2</f>
        <v xml:space="preserve"> 琉大 機械 </v>
      </c>
      <c r="J2" s="99"/>
      <c r="K2" s="100"/>
      <c r="L2" s="265"/>
      <c r="M2" s="265"/>
      <c r="N2" s="265"/>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S2" s="161" t="s">
        <v>452</v>
      </c>
      <c r="AT2" s="88"/>
      <c r="AU2" s="7"/>
      <c r="AV2" s="7"/>
      <c r="AW2" s="7"/>
    </row>
    <row r="3" spans="1:55" s="2" customFormat="1" ht="15.75" hidden="1" customHeight="1">
      <c r="A3" s="86" t="s">
        <v>319</v>
      </c>
      <c r="AS3" s="86"/>
    </row>
    <row r="4" spans="1:55" s="2" customFormat="1" ht="17.25" hidden="1" customHeight="1">
      <c r="A4" s="3"/>
      <c r="B4" s="4"/>
      <c r="C4" s="7"/>
      <c r="D4" s="46" t="s">
        <v>252</v>
      </c>
      <c r="I4" s="3"/>
      <c r="J4" s="4"/>
      <c r="K4" s="4"/>
      <c r="L4" s="7"/>
      <c r="M4" s="7"/>
      <c r="N4" s="7"/>
      <c r="AC4" s="354" t="s">
        <v>326</v>
      </c>
      <c r="AD4" s="354"/>
      <c r="AE4" s="354"/>
      <c r="AF4" s="354"/>
      <c r="AG4" s="354"/>
      <c r="AH4" s="354"/>
      <c r="AI4" s="354"/>
      <c r="AJ4" s="354"/>
      <c r="AK4" s="354"/>
      <c r="AL4" s="354"/>
      <c r="AM4" s="354"/>
      <c r="AN4" s="354"/>
      <c r="AO4" s="354"/>
      <c r="AP4" s="354"/>
      <c r="AQ4" s="354"/>
      <c r="AS4" s="3"/>
      <c r="AT4" s="4"/>
      <c r="AU4" s="7"/>
      <c r="AV4" s="7"/>
      <c r="AW4" s="46"/>
    </row>
    <row r="5" spans="1:55" s="2" customFormat="1" ht="17.25" hidden="1" customHeight="1">
      <c r="A5" s="3"/>
      <c r="B5" s="4"/>
      <c r="C5" s="7"/>
      <c r="I5" s="3"/>
      <c r="J5" s="4"/>
      <c r="K5" s="4"/>
      <c r="L5" s="7"/>
      <c r="M5" s="7"/>
      <c r="N5" s="7"/>
      <c r="AC5" s="354"/>
      <c r="AD5" s="354"/>
      <c r="AE5" s="354"/>
      <c r="AF5" s="354"/>
      <c r="AG5" s="354"/>
      <c r="AH5" s="354"/>
      <c r="AI5" s="354"/>
      <c r="AJ5" s="354"/>
      <c r="AK5" s="354"/>
      <c r="AL5" s="354"/>
      <c r="AM5" s="354"/>
      <c r="AN5" s="354"/>
      <c r="AO5" s="354"/>
      <c r="AP5" s="354"/>
      <c r="AQ5" s="354"/>
      <c r="AS5" s="3"/>
      <c r="AT5" s="4"/>
      <c r="AU5" s="7"/>
      <c r="AV5" s="7"/>
      <c r="BB5" s="46"/>
    </row>
    <row r="6" spans="1:55" s="2" customFormat="1" ht="8.1" hidden="1" customHeight="1">
      <c r="A6" s="327" t="s">
        <v>255</v>
      </c>
      <c r="B6" s="327"/>
      <c r="D6" s="338" t="s">
        <v>253</v>
      </c>
      <c r="E6" s="309">
        <v>4</v>
      </c>
      <c r="F6" s="309"/>
      <c r="AC6" s="354"/>
      <c r="AD6" s="354"/>
      <c r="AE6" s="354"/>
      <c r="AF6" s="354"/>
      <c r="AG6" s="354"/>
      <c r="AH6" s="354"/>
      <c r="AI6" s="354"/>
      <c r="AJ6" s="354"/>
      <c r="AK6" s="354"/>
      <c r="AL6" s="354"/>
      <c r="AM6" s="354"/>
      <c r="AN6" s="354"/>
      <c r="AO6" s="354"/>
      <c r="AP6" s="354"/>
      <c r="AQ6" s="354"/>
      <c r="AS6" s="327"/>
      <c r="AT6" s="327"/>
      <c r="AW6" s="338"/>
      <c r="AX6" s="309"/>
      <c r="AY6" s="309"/>
    </row>
    <row r="7" spans="1:55" s="2" customFormat="1" ht="8.1" hidden="1" customHeight="1" thickBot="1">
      <c r="A7" s="327"/>
      <c r="B7" s="327"/>
      <c r="D7" s="339"/>
      <c r="E7" s="337"/>
      <c r="F7" s="337"/>
      <c r="AC7" s="354"/>
      <c r="AD7" s="354"/>
      <c r="AE7" s="354"/>
      <c r="AF7" s="354"/>
      <c r="AG7" s="354"/>
      <c r="AH7" s="354"/>
      <c r="AI7" s="354"/>
      <c r="AJ7" s="354"/>
      <c r="AK7" s="354"/>
      <c r="AL7" s="354"/>
      <c r="AM7" s="354"/>
      <c r="AN7" s="354"/>
      <c r="AO7" s="354"/>
      <c r="AP7" s="354"/>
      <c r="AQ7" s="354"/>
      <c r="AS7" s="327"/>
      <c r="AT7" s="327"/>
      <c r="AW7" s="338"/>
      <c r="AX7" s="309"/>
      <c r="AY7" s="309"/>
    </row>
    <row r="8" spans="1:55" s="2" customFormat="1" ht="15.95" hidden="1" customHeight="1" thickTop="1" thickBot="1">
      <c r="A8" s="327"/>
      <c r="B8" s="327"/>
      <c r="D8" s="340" t="s">
        <v>58</v>
      </c>
      <c r="E8" s="341"/>
      <c r="F8" s="44" t="s">
        <v>254</v>
      </c>
      <c r="I8" s="342" t="s">
        <v>59</v>
      </c>
      <c r="J8" s="343"/>
      <c r="K8" s="45"/>
      <c r="AC8" s="354"/>
      <c r="AD8" s="354"/>
      <c r="AE8" s="354"/>
      <c r="AF8" s="354"/>
      <c r="AG8" s="354"/>
      <c r="AH8" s="354"/>
      <c r="AI8" s="354"/>
      <c r="AJ8" s="354"/>
      <c r="AK8" s="354"/>
      <c r="AL8" s="354"/>
      <c r="AM8" s="354"/>
      <c r="AN8" s="354"/>
      <c r="AO8" s="354"/>
      <c r="AP8" s="354"/>
      <c r="AQ8" s="354"/>
      <c r="AS8" s="327"/>
      <c r="AT8" s="327"/>
      <c r="AW8" s="376"/>
      <c r="AX8" s="376"/>
      <c r="AY8" s="197"/>
    </row>
    <row r="9" spans="1:55" s="2" customFormat="1" ht="15.95" hidden="1" customHeight="1" thickTop="1">
      <c r="A9" s="327"/>
      <c r="B9" s="327"/>
      <c r="D9" s="242"/>
      <c r="E9" s="242"/>
      <c r="I9" s="242"/>
      <c r="J9" s="242"/>
      <c r="K9" s="242"/>
      <c r="AS9" s="327"/>
      <c r="AT9" s="327"/>
      <c r="AW9" s="197"/>
      <c r="AX9" s="197"/>
      <c r="BB9" s="47"/>
    </row>
    <row r="10" spans="1:55" s="2" customFormat="1" ht="15.95" hidden="1" customHeight="1">
      <c r="B10" s="29" t="s">
        <v>60</v>
      </c>
      <c r="D10" s="344" t="s">
        <v>61</v>
      </c>
      <c r="E10" s="345"/>
      <c r="F10" s="346"/>
      <c r="I10" s="347" t="s">
        <v>402</v>
      </c>
      <c r="J10" s="348"/>
      <c r="K10" s="349"/>
      <c r="N10" s="350" t="s">
        <v>403</v>
      </c>
      <c r="O10" s="351"/>
      <c r="P10" s="352"/>
      <c r="S10" s="328" t="s">
        <v>62</v>
      </c>
      <c r="T10" s="329"/>
      <c r="U10" s="330"/>
      <c r="X10" s="331" t="s">
        <v>404</v>
      </c>
      <c r="Y10" s="332"/>
      <c r="Z10" s="333"/>
      <c r="AC10" s="334" t="s">
        <v>265</v>
      </c>
      <c r="AD10" s="335"/>
      <c r="AE10" s="336"/>
      <c r="AH10" s="307" t="s">
        <v>63</v>
      </c>
      <c r="AI10" s="308"/>
      <c r="AJ10" s="318"/>
      <c r="AT10" s="29"/>
      <c r="AW10" s="377"/>
      <c r="AX10" s="377"/>
      <c r="AY10" s="377"/>
    </row>
    <row r="11" spans="1:55" s="2" customFormat="1" ht="12" hidden="1" customHeight="1">
      <c r="B11" s="50" t="s">
        <v>266</v>
      </c>
      <c r="D11" s="242"/>
      <c r="E11" s="242"/>
      <c r="F11" s="242"/>
      <c r="I11" s="242"/>
      <c r="J11" s="242"/>
      <c r="K11" s="242"/>
      <c r="N11" s="242"/>
      <c r="O11" s="242"/>
      <c r="P11" s="242"/>
      <c r="S11" s="242"/>
      <c r="T11" s="242"/>
      <c r="U11" s="242"/>
      <c r="X11" s="238"/>
      <c r="Y11" s="238"/>
      <c r="Z11" s="238"/>
      <c r="AT11" s="50"/>
      <c r="AW11" s="148"/>
      <c r="AX11" s="197"/>
      <c r="AY11" s="197"/>
    </row>
    <row r="12" spans="1:55" s="2" customFormat="1" ht="8.1" customHeight="1">
      <c r="B12" s="29"/>
      <c r="E12" s="242"/>
      <c r="F12" s="242"/>
      <c r="I12" s="242"/>
      <c r="J12" s="242"/>
      <c r="K12" s="242"/>
      <c r="N12" s="242"/>
      <c r="O12" s="242"/>
      <c r="P12" s="242"/>
      <c r="S12" s="242"/>
      <c r="T12" s="242"/>
      <c r="U12" s="242"/>
      <c r="X12" s="238"/>
      <c r="Y12" s="238"/>
      <c r="Z12" s="238"/>
      <c r="AT12" s="29"/>
      <c r="AX12" s="197"/>
      <c r="AY12" s="197"/>
    </row>
    <row r="13" spans="1:55" s="2" customFormat="1" ht="15.95" customHeight="1">
      <c r="D13" s="108" t="s">
        <v>458</v>
      </c>
      <c r="AQ13" s="109" t="s">
        <v>320</v>
      </c>
      <c r="AW13" s="148" t="s">
        <v>449</v>
      </c>
    </row>
    <row r="14" spans="1:55" s="2" customFormat="1" ht="13.5" customHeight="1">
      <c r="A14" s="319" t="s">
        <v>248</v>
      </c>
      <c r="B14" s="320"/>
      <c r="C14" s="308" t="s">
        <v>592</v>
      </c>
      <c r="D14" s="308"/>
      <c r="E14" s="308"/>
      <c r="F14" s="308"/>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8"/>
      <c r="AM14" s="308"/>
      <c r="AN14" s="308"/>
      <c r="AO14" s="308"/>
      <c r="AP14" s="318"/>
      <c r="AQ14" s="355" t="s">
        <v>267</v>
      </c>
      <c r="AS14" s="378"/>
      <c r="AT14" s="378"/>
      <c r="AU14" s="304"/>
      <c r="AV14" s="304"/>
      <c r="AW14" s="304"/>
      <c r="AX14" s="304"/>
      <c r="AY14" s="304"/>
      <c r="AZ14" s="304"/>
      <c r="BA14" s="304"/>
      <c r="BB14" s="304"/>
      <c r="BC14" s="304"/>
    </row>
    <row r="15" spans="1:55" s="2" customFormat="1" ht="13.5" customHeight="1">
      <c r="A15" s="321"/>
      <c r="B15" s="322"/>
      <c r="C15" s="307" t="s">
        <v>64</v>
      </c>
      <c r="D15" s="308"/>
      <c r="E15" s="308"/>
      <c r="F15" s="308"/>
      <c r="G15" s="308"/>
      <c r="H15" s="308"/>
      <c r="I15" s="308"/>
      <c r="J15" s="308"/>
      <c r="K15" s="308"/>
      <c r="L15" s="318"/>
      <c r="M15" s="307" t="s">
        <v>65</v>
      </c>
      <c r="N15" s="308"/>
      <c r="O15" s="308"/>
      <c r="P15" s="308"/>
      <c r="Q15" s="308"/>
      <c r="R15" s="308"/>
      <c r="S15" s="308"/>
      <c r="T15" s="308"/>
      <c r="U15" s="308"/>
      <c r="V15" s="318"/>
      <c r="W15" s="307" t="s">
        <v>66</v>
      </c>
      <c r="X15" s="308"/>
      <c r="Y15" s="308"/>
      <c r="Z15" s="308"/>
      <c r="AA15" s="308"/>
      <c r="AB15" s="308"/>
      <c r="AC15" s="308"/>
      <c r="AD15" s="308"/>
      <c r="AE15" s="308"/>
      <c r="AF15" s="318"/>
      <c r="AG15" s="307" t="s">
        <v>67</v>
      </c>
      <c r="AH15" s="308"/>
      <c r="AI15" s="308"/>
      <c r="AJ15" s="308"/>
      <c r="AK15" s="308"/>
      <c r="AL15" s="308"/>
      <c r="AM15" s="308"/>
      <c r="AN15" s="308"/>
      <c r="AO15" s="308"/>
      <c r="AP15" s="318"/>
      <c r="AQ15" s="356"/>
      <c r="AS15" s="378"/>
      <c r="AT15" s="378"/>
      <c r="AU15" s="304"/>
      <c r="AV15" s="304"/>
      <c r="AW15" s="304"/>
      <c r="AX15" s="304"/>
      <c r="AY15" s="304"/>
      <c r="AZ15" s="304"/>
      <c r="BA15" s="304"/>
      <c r="BB15" s="304"/>
      <c r="BC15" s="304"/>
    </row>
    <row r="16" spans="1:55" s="2" customFormat="1" ht="13.5" customHeight="1">
      <c r="A16" s="323"/>
      <c r="B16" s="324"/>
      <c r="C16" s="307" t="s">
        <v>68</v>
      </c>
      <c r="D16" s="308"/>
      <c r="E16" s="308"/>
      <c r="F16" s="308"/>
      <c r="G16" s="318"/>
      <c r="H16" s="307" t="s">
        <v>69</v>
      </c>
      <c r="I16" s="308"/>
      <c r="J16" s="308"/>
      <c r="K16" s="308"/>
      <c r="L16" s="318"/>
      <c r="M16" s="307" t="s">
        <v>68</v>
      </c>
      <c r="N16" s="308"/>
      <c r="O16" s="308"/>
      <c r="P16" s="308"/>
      <c r="Q16" s="318"/>
      <c r="R16" s="308" t="s">
        <v>69</v>
      </c>
      <c r="S16" s="308"/>
      <c r="T16" s="308"/>
      <c r="U16" s="308"/>
      <c r="V16" s="308"/>
      <c r="W16" s="307" t="s">
        <v>68</v>
      </c>
      <c r="X16" s="308"/>
      <c r="Y16" s="308"/>
      <c r="Z16" s="308"/>
      <c r="AA16" s="318"/>
      <c r="AB16" s="307" t="s">
        <v>69</v>
      </c>
      <c r="AC16" s="308"/>
      <c r="AD16" s="308"/>
      <c r="AE16" s="308"/>
      <c r="AF16" s="318"/>
      <c r="AG16" s="307" t="s">
        <v>68</v>
      </c>
      <c r="AH16" s="308"/>
      <c r="AI16" s="308"/>
      <c r="AJ16" s="308"/>
      <c r="AK16" s="318"/>
      <c r="AL16" s="307" t="s">
        <v>69</v>
      </c>
      <c r="AM16" s="308"/>
      <c r="AN16" s="308"/>
      <c r="AO16" s="308"/>
      <c r="AP16" s="318"/>
      <c r="AQ16" s="357"/>
      <c r="AS16" s="378"/>
      <c r="AT16" s="378"/>
      <c r="AU16" s="304"/>
      <c r="AV16" s="304"/>
      <c r="AW16" s="304"/>
      <c r="AX16" s="304"/>
      <c r="AY16" s="304"/>
      <c r="AZ16" s="304"/>
      <c r="BA16" s="304"/>
      <c r="BB16" s="304"/>
      <c r="BC16" s="304"/>
    </row>
    <row r="17" spans="1:55" s="2" customFormat="1" ht="18" customHeight="1" thickBot="1">
      <c r="A17" s="110"/>
      <c r="B17" s="111"/>
      <c r="C17" s="244"/>
      <c r="D17" s="248" t="s">
        <v>207</v>
      </c>
      <c r="E17" s="353">
        <v>2</v>
      </c>
      <c r="F17" s="353"/>
      <c r="G17" s="244"/>
      <c r="H17" s="244"/>
      <c r="I17" s="248" t="s">
        <v>207</v>
      </c>
      <c r="J17" s="353">
        <v>2</v>
      </c>
      <c r="K17" s="353"/>
      <c r="L17" s="244"/>
      <c r="M17" s="244"/>
      <c r="N17" s="248" t="s">
        <v>207</v>
      </c>
      <c r="O17" s="353">
        <v>2</v>
      </c>
      <c r="P17" s="353"/>
      <c r="Q17" s="244"/>
      <c r="R17" s="244"/>
      <c r="S17" s="248" t="s">
        <v>207</v>
      </c>
      <c r="T17" s="353">
        <v>2</v>
      </c>
      <c r="U17" s="353"/>
      <c r="V17" s="244"/>
      <c r="W17" s="244"/>
      <c r="X17" s="248"/>
      <c r="Y17" s="313"/>
      <c r="Z17" s="313"/>
      <c r="AA17" s="244"/>
      <c r="AB17" s="244"/>
      <c r="AC17" s="248"/>
      <c r="AD17" s="313"/>
      <c r="AE17" s="313"/>
      <c r="AF17" s="244"/>
      <c r="AG17" s="244"/>
      <c r="AH17" s="6"/>
      <c r="AI17" s="6"/>
      <c r="AJ17" s="6"/>
      <c r="AK17" s="6"/>
      <c r="AL17" s="6"/>
      <c r="AM17" s="6"/>
      <c r="AN17" s="6"/>
      <c r="AO17" s="6"/>
      <c r="AP17" s="246"/>
      <c r="AQ17" s="112"/>
      <c r="AS17" s="145"/>
      <c r="AT17" s="145"/>
      <c r="AU17" s="196"/>
      <c r="AV17" s="196"/>
      <c r="AW17" s="247"/>
      <c r="AX17" s="309"/>
      <c r="AY17" s="309"/>
      <c r="AZ17" s="196"/>
      <c r="BA17" s="196"/>
      <c r="BB17" s="196"/>
      <c r="BC17" s="196"/>
    </row>
    <row r="18" spans="1:55" s="2" customFormat="1" ht="18" customHeight="1" thickTop="1" thickBot="1">
      <c r="A18" s="314" t="s">
        <v>211</v>
      </c>
      <c r="B18" s="315"/>
      <c r="C18" s="30"/>
      <c r="D18" s="358" t="s">
        <v>416</v>
      </c>
      <c r="E18" s="359"/>
      <c r="F18" s="258" t="str">
        <f>IFERROR(VLOOKUP(D18,科目チェック!$C$9:$F$32,4,FALSE)&amp;"","")</f>
        <v/>
      </c>
      <c r="G18" s="30"/>
      <c r="H18" s="30"/>
      <c r="I18" s="325" t="s">
        <v>417</v>
      </c>
      <c r="J18" s="326"/>
      <c r="K18" s="258" t="str">
        <f>IFERROR(VLOOKUP(I18,科目チェック!$C$9:$F$32,4,FALSE)&amp;"","")</f>
        <v/>
      </c>
      <c r="L18" s="30"/>
      <c r="M18" s="30"/>
      <c r="N18" s="325" t="s">
        <v>445</v>
      </c>
      <c r="O18" s="326"/>
      <c r="P18" s="258" t="str">
        <f>IFERROR(VLOOKUP(N18,科目チェック!$C$9:$F$32,4,FALSE)&amp;"","")</f>
        <v/>
      </c>
      <c r="Q18" s="30"/>
      <c r="R18" s="30"/>
      <c r="S18" s="325" t="s">
        <v>446</v>
      </c>
      <c r="T18" s="326"/>
      <c r="U18" s="258" t="str">
        <f>IFERROR(VLOOKUP(S18,科目チェック!$C$9:$F$32,4,FALSE)&amp;"","")</f>
        <v/>
      </c>
      <c r="V18" s="30"/>
      <c r="W18" s="30"/>
      <c r="X18" s="304"/>
      <c r="Y18" s="304"/>
      <c r="Z18" s="238"/>
      <c r="AA18" s="30"/>
      <c r="AB18" s="30"/>
      <c r="AC18" s="304"/>
      <c r="AD18" s="304"/>
      <c r="AE18" s="238"/>
      <c r="AF18" s="30"/>
      <c r="AG18" s="30"/>
      <c r="AH18" s="304"/>
      <c r="AI18" s="304"/>
      <c r="AJ18" s="238"/>
      <c r="AK18" s="30"/>
      <c r="AL18" s="30"/>
      <c r="AM18" s="304"/>
      <c r="AN18" s="304"/>
      <c r="AO18" s="238"/>
      <c r="AP18" s="35"/>
      <c r="AQ18" s="250">
        <f>習得レベル等集計!$O$10</f>
        <v>0</v>
      </c>
      <c r="AS18" s="380"/>
      <c r="AT18" s="380"/>
      <c r="AU18" s="30"/>
      <c r="AV18" s="30"/>
      <c r="AW18" s="307"/>
      <c r="AX18" s="308"/>
      <c r="AY18" s="255"/>
      <c r="AZ18" s="30"/>
      <c r="BA18" s="30"/>
      <c r="BB18" s="30"/>
      <c r="BC18" s="30"/>
    </row>
    <row r="19" spans="1:55" s="2" customFormat="1" ht="18" customHeight="1" thickTop="1" thickBot="1">
      <c r="A19" s="316" t="s">
        <v>269</v>
      </c>
      <c r="B19" s="317"/>
      <c r="C19" s="30"/>
      <c r="D19" s="257"/>
      <c r="E19" s="312"/>
      <c r="F19" s="312"/>
      <c r="G19" s="30"/>
      <c r="H19" s="30"/>
      <c r="I19" s="239"/>
      <c r="J19" s="312"/>
      <c r="K19" s="312"/>
      <c r="L19" s="30"/>
      <c r="M19" s="30"/>
      <c r="N19" s="239" t="s">
        <v>207</v>
      </c>
      <c r="O19" s="361">
        <v>2</v>
      </c>
      <c r="P19" s="361"/>
      <c r="Q19" s="30"/>
      <c r="R19" s="30"/>
      <c r="S19" s="239" t="s">
        <v>221</v>
      </c>
      <c r="T19" s="361">
        <v>2</v>
      </c>
      <c r="U19" s="361"/>
      <c r="V19" s="30"/>
      <c r="W19" s="30"/>
      <c r="X19" s="239"/>
      <c r="Y19" s="309"/>
      <c r="Z19" s="309"/>
      <c r="AA19" s="30"/>
      <c r="AB19" s="30"/>
      <c r="AC19" s="239" t="s">
        <v>221</v>
      </c>
      <c r="AD19" s="337">
        <v>2</v>
      </c>
      <c r="AE19" s="337"/>
      <c r="AF19" s="30"/>
      <c r="AG19" s="30"/>
      <c r="AH19" s="239" t="s">
        <v>221</v>
      </c>
      <c r="AI19" s="337">
        <v>2</v>
      </c>
      <c r="AJ19" s="337"/>
      <c r="AK19" s="30"/>
      <c r="AL19" s="30"/>
      <c r="AM19" s="239"/>
      <c r="AN19" s="309"/>
      <c r="AO19" s="309"/>
      <c r="AP19" s="35"/>
      <c r="AQ19" s="55"/>
      <c r="AS19" s="379"/>
      <c r="AT19" s="379"/>
      <c r="AU19" s="30"/>
      <c r="AV19" s="30"/>
      <c r="AW19" s="239"/>
      <c r="AX19" s="309"/>
      <c r="AY19" s="309"/>
      <c r="AZ19" s="30"/>
      <c r="BA19" s="30"/>
      <c r="BB19" s="30"/>
      <c r="BC19" s="30"/>
    </row>
    <row r="20" spans="1:55" s="2" customFormat="1" ht="18" customHeight="1" thickTop="1" thickBot="1">
      <c r="A20" s="316"/>
      <c r="B20" s="317"/>
      <c r="C20" s="30"/>
      <c r="D20" s="304"/>
      <c r="E20" s="304"/>
      <c r="F20" s="238"/>
      <c r="G20" s="30"/>
      <c r="H20" s="30"/>
      <c r="I20" s="304"/>
      <c r="J20" s="304"/>
      <c r="K20" s="238"/>
      <c r="L20" s="30"/>
      <c r="M20" s="30"/>
      <c r="N20" s="325" t="s">
        <v>230</v>
      </c>
      <c r="O20" s="326"/>
      <c r="P20" s="258" t="str">
        <f>IFERROR(VLOOKUP(N20,科目チェック!$C$9:$F$32,4,FALSE)&amp;"","")</f>
        <v/>
      </c>
      <c r="S20" s="325" t="s">
        <v>418</v>
      </c>
      <c r="T20" s="326"/>
      <c r="U20" s="258" t="str">
        <f>IFERROR(VLOOKUP(S20,科目チェック!$C$9:$F$32,4,FALSE)&amp;"","")</f>
        <v/>
      </c>
      <c r="V20" s="30"/>
      <c r="W20" s="30"/>
      <c r="X20" s="304"/>
      <c r="Y20" s="304"/>
      <c r="Z20" s="238"/>
      <c r="AA20" s="30"/>
      <c r="AB20" s="30"/>
      <c r="AC20" s="325" t="s">
        <v>419</v>
      </c>
      <c r="AD20" s="326"/>
      <c r="AE20" s="258" t="str">
        <f>IFERROR(VLOOKUP(AC20,科目チェック!$C$9:$F$32,4,FALSE)&amp;"","")</f>
        <v/>
      </c>
      <c r="AF20" s="30"/>
      <c r="AG20" s="30"/>
      <c r="AH20" s="325" t="s">
        <v>420</v>
      </c>
      <c r="AI20" s="326"/>
      <c r="AJ20" s="258" t="str">
        <f>IFERROR(VLOOKUP(AH20,科目チェック!$C$9:$F$32,4,FALSE)&amp;"","")</f>
        <v/>
      </c>
      <c r="AK20" s="30"/>
      <c r="AL20" s="30"/>
      <c r="AM20" s="304"/>
      <c r="AN20" s="304"/>
      <c r="AO20" s="238"/>
      <c r="AP20" s="35"/>
      <c r="AQ20" s="55"/>
      <c r="AS20" s="379"/>
      <c r="AT20" s="379"/>
      <c r="AU20" s="30"/>
      <c r="AV20" s="30"/>
      <c r="AW20" s="304"/>
      <c r="AX20" s="304"/>
      <c r="AY20" s="238"/>
      <c r="AZ20" s="30"/>
      <c r="BA20" s="30"/>
      <c r="BB20" s="30"/>
      <c r="BC20" s="30"/>
    </row>
    <row r="21" spans="1:55" s="2" customFormat="1" ht="18" customHeight="1" thickTop="1">
      <c r="A21" s="385" t="s">
        <v>459</v>
      </c>
      <c r="B21" s="386"/>
      <c r="C21" s="31"/>
      <c r="D21" s="32"/>
      <c r="E21" s="32"/>
      <c r="F21" s="32"/>
      <c r="G21" s="31"/>
      <c r="H21" s="31"/>
      <c r="I21" s="32"/>
      <c r="J21" s="32"/>
      <c r="K21" s="32"/>
      <c r="L21" s="31"/>
      <c r="M21" s="31"/>
      <c r="N21" s="32"/>
      <c r="O21" s="32"/>
      <c r="P21" s="32"/>
      <c r="Q21" s="31"/>
      <c r="R21" s="31"/>
      <c r="S21" s="32"/>
      <c r="T21" s="32"/>
      <c r="U21" s="32"/>
      <c r="V21" s="31"/>
      <c r="W21" s="31"/>
      <c r="X21" s="32"/>
      <c r="Y21" s="32"/>
      <c r="Z21" s="32"/>
      <c r="AA21" s="31"/>
      <c r="AB21" s="31"/>
      <c r="AC21" s="32"/>
      <c r="AD21" s="32"/>
      <c r="AE21" s="32"/>
      <c r="AF21" s="31"/>
      <c r="AG21" s="31"/>
      <c r="AH21" s="32"/>
      <c r="AI21" s="32"/>
      <c r="AJ21" s="32"/>
      <c r="AK21" s="31"/>
      <c r="AL21" s="31"/>
      <c r="AM21" s="32"/>
      <c r="AN21" s="32"/>
      <c r="AO21" s="32"/>
      <c r="AP21" s="38"/>
      <c r="AQ21" s="55"/>
      <c r="AS21" s="30"/>
      <c r="AT21" s="30"/>
      <c r="AU21" s="30"/>
      <c r="AV21" s="30"/>
      <c r="AW21" s="196"/>
      <c r="AX21" s="196"/>
      <c r="AY21" s="196"/>
      <c r="AZ21" s="30"/>
      <c r="BA21" s="30"/>
      <c r="BB21" s="30"/>
      <c r="BC21" s="30"/>
    </row>
    <row r="22" spans="1:55" ht="18" customHeight="1" thickBot="1">
      <c r="A22" s="40"/>
      <c r="B22" s="53"/>
      <c r="C22" s="2"/>
      <c r="D22" s="239" t="s">
        <v>207</v>
      </c>
      <c r="E22" s="360">
        <v>4</v>
      </c>
      <c r="F22" s="360"/>
      <c r="G22" s="30"/>
      <c r="H22" s="30"/>
      <c r="I22" s="239" t="s">
        <v>207</v>
      </c>
      <c r="J22" s="360">
        <v>4</v>
      </c>
      <c r="K22" s="360"/>
      <c r="L22" s="30"/>
      <c r="M22" s="30"/>
      <c r="N22" s="239" t="s">
        <v>207</v>
      </c>
      <c r="O22" s="360">
        <v>4</v>
      </c>
      <c r="P22" s="360"/>
      <c r="Q22" s="30"/>
      <c r="R22" s="30"/>
      <c r="S22" s="239" t="s">
        <v>207</v>
      </c>
      <c r="T22" s="360">
        <v>4</v>
      </c>
      <c r="U22" s="360"/>
      <c r="V22" s="30"/>
      <c r="W22" s="30"/>
      <c r="X22" s="239" t="s">
        <v>207</v>
      </c>
      <c r="Y22" s="360">
        <v>4</v>
      </c>
      <c r="Z22" s="360"/>
      <c r="AA22" s="30"/>
      <c r="AB22" s="30"/>
      <c r="AC22" s="239"/>
      <c r="AD22" s="369"/>
      <c r="AE22" s="369"/>
      <c r="AF22" s="30"/>
      <c r="AG22" s="30"/>
      <c r="AH22" s="239" t="s">
        <v>207</v>
      </c>
      <c r="AI22" s="360" t="s">
        <v>234</v>
      </c>
      <c r="AJ22" s="360"/>
      <c r="AK22" s="30"/>
      <c r="AL22" s="30"/>
      <c r="AM22" s="239" t="s">
        <v>233</v>
      </c>
      <c r="AN22" s="360" t="s">
        <v>231</v>
      </c>
      <c r="AO22" s="360"/>
      <c r="AP22" s="218"/>
      <c r="AQ22" s="219"/>
      <c r="AS22" s="2"/>
      <c r="AT22" s="2"/>
      <c r="AU22" s="2"/>
      <c r="AV22" s="2"/>
      <c r="AW22" s="239"/>
      <c r="AX22" s="309"/>
      <c r="AY22" s="309"/>
      <c r="AZ22" s="30"/>
      <c r="BA22" s="30"/>
      <c r="BB22" s="30"/>
      <c r="BC22" s="30"/>
    </row>
    <row r="23" spans="1:55" ht="18" customHeight="1" thickTop="1" thickBot="1">
      <c r="A23" s="385" t="s">
        <v>460</v>
      </c>
      <c r="B23" s="386"/>
      <c r="C23" s="2"/>
      <c r="D23" s="325" t="str">
        <f>科目チェック!L10</f>
        <v>大学英語</v>
      </c>
      <c r="E23" s="326"/>
      <c r="F23" s="258" t="str">
        <f>IFERROR(VLOOKUP(D23,科目チェック!$L$9:$O$18,4,FALSE)&amp;"","")</f>
        <v/>
      </c>
      <c r="G23" s="30"/>
      <c r="H23" s="30"/>
      <c r="I23" s="325" t="s">
        <v>220</v>
      </c>
      <c r="J23" s="326"/>
      <c r="K23" s="258" t="str">
        <f>IFERROR(VLOOKUP(I23,科目チェック!$L$9:$O$18,4,FALSE)&amp;"","")</f>
        <v/>
      </c>
      <c r="L23" s="30"/>
      <c r="M23" s="30"/>
      <c r="N23" s="325" t="s">
        <v>223</v>
      </c>
      <c r="O23" s="326"/>
      <c r="P23" s="258" t="str">
        <f>IFERROR(VLOOKUP(N23,科目チェック!$L$9:$O$18,4,FALSE)&amp;"","")</f>
        <v/>
      </c>
      <c r="Q23" s="2"/>
      <c r="R23" s="2"/>
      <c r="S23" s="325" t="s">
        <v>399</v>
      </c>
      <c r="T23" s="326"/>
      <c r="U23" s="258" t="str">
        <f>IFERROR(VLOOKUP(S23,科目チェック!$L$9:$O$18,4,FALSE)&amp;"","")</f>
        <v/>
      </c>
      <c r="V23" s="2"/>
      <c r="W23" s="2"/>
      <c r="X23" s="325" t="s">
        <v>400</v>
      </c>
      <c r="Y23" s="326"/>
      <c r="Z23" s="258" t="str">
        <f>IFERROR(VLOOKUP(X23,科目チェック!$L$9:$O$18,4,FALSE)&amp;"","")</f>
        <v/>
      </c>
      <c r="AA23" s="30"/>
      <c r="AB23" s="30"/>
      <c r="AC23" s="304"/>
      <c r="AD23" s="304"/>
      <c r="AE23" s="238"/>
      <c r="AF23" s="30"/>
      <c r="AG23" s="30"/>
      <c r="AH23" s="325" t="str">
        <f>科目チェック!$C$80</f>
        <v>卒業研究Ⅰ</v>
      </c>
      <c r="AI23" s="326"/>
      <c r="AJ23" s="258" t="str">
        <f>IFERROR(VLOOKUP(AH23,科目チェック!$C$48:$F$96,4,FALSE)&amp;"","")</f>
        <v/>
      </c>
      <c r="AK23" s="30"/>
      <c r="AL23" s="30"/>
      <c r="AM23" s="325" t="str">
        <f>科目チェック!$C$81</f>
        <v>卒業研究Ⅱ</v>
      </c>
      <c r="AN23" s="326"/>
      <c r="AO23" s="258" t="str">
        <f>IFERROR(VLOOKUP(AM23,科目チェック!$C$48:$F$96,4,FALSE)&amp;"","")</f>
        <v/>
      </c>
      <c r="AP23" s="218"/>
      <c r="AQ23" s="219"/>
      <c r="AS23" s="2"/>
      <c r="AT23" s="2"/>
      <c r="AU23" s="2"/>
      <c r="AV23" s="2"/>
      <c r="AW23" s="304"/>
      <c r="AX23" s="304"/>
      <c r="AY23" s="238"/>
      <c r="AZ23" s="30"/>
      <c r="BA23" s="30"/>
      <c r="BB23" s="30"/>
      <c r="BC23" s="30"/>
    </row>
    <row r="24" spans="1:55" ht="18" customHeight="1" thickTop="1" thickBot="1">
      <c r="A24" s="40"/>
      <c r="B24" s="53"/>
      <c r="C24" s="2"/>
      <c r="D24" s="239" t="s">
        <v>207</v>
      </c>
      <c r="E24" s="361">
        <v>4</v>
      </c>
      <c r="F24" s="361"/>
      <c r="G24" s="30"/>
      <c r="H24" s="30"/>
      <c r="I24" s="239" t="s">
        <v>207</v>
      </c>
      <c r="J24" s="361">
        <v>4</v>
      </c>
      <c r="K24" s="361"/>
      <c r="L24" s="30"/>
      <c r="M24" s="30"/>
      <c r="N24" s="239"/>
      <c r="O24" s="312"/>
      <c r="P24" s="312"/>
      <c r="Q24" s="30"/>
      <c r="R24" s="30"/>
      <c r="S24" s="239"/>
      <c r="T24" s="312"/>
      <c r="U24" s="312"/>
      <c r="V24" s="30"/>
      <c r="W24" s="30"/>
      <c r="X24" s="239"/>
      <c r="Y24" s="312"/>
      <c r="Z24" s="312"/>
      <c r="AA24" s="30"/>
      <c r="AB24" s="30"/>
      <c r="AC24" s="239"/>
      <c r="AD24" s="309"/>
      <c r="AE24" s="309"/>
      <c r="AF24" s="30"/>
      <c r="AG24" s="30"/>
      <c r="AH24" s="239"/>
      <c r="AI24" s="312"/>
      <c r="AJ24" s="312"/>
      <c r="AK24" s="30"/>
      <c r="AL24" s="30"/>
      <c r="AM24" s="239"/>
      <c r="AN24" s="312"/>
      <c r="AO24" s="312"/>
      <c r="AP24" s="218"/>
      <c r="AQ24" s="219"/>
      <c r="AS24" s="2"/>
      <c r="AT24" s="2"/>
      <c r="AU24" s="2"/>
      <c r="AV24" s="2"/>
      <c r="AW24" s="239"/>
      <c r="AX24" s="309"/>
      <c r="AY24" s="309"/>
      <c r="AZ24" s="30"/>
      <c r="BA24" s="30"/>
      <c r="BB24" s="30"/>
      <c r="BC24" s="30"/>
    </row>
    <row r="25" spans="1:55" ht="18" customHeight="1" thickTop="1" thickBot="1">
      <c r="A25" s="40"/>
      <c r="B25" s="53"/>
      <c r="C25" s="2"/>
      <c r="D25" s="325" t="s">
        <v>397</v>
      </c>
      <c r="E25" s="326"/>
      <c r="F25" s="258" t="str">
        <f>IFERROR(VLOOKUP(D25,科目チェック!$L$9:$O$18,4,FALSE)&amp;"","")</f>
        <v/>
      </c>
      <c r="G25" s="2"/>
      <c r="H25" s="2"/>
      <c r="I25" s="325" t="s">
        <v>398</v>
      </c>
      <c r="J25" s="326"/>
      <c r="K25" s="258" t="str">
        <f>IFERROR(VLOOKUP(I25,科目チェック!$L$9:$O$18,4,FALSE)&amp;"","")</f>
        <v/>
      </c>
      <c r="L25" s="30"/>
      <c r="M25" s="30"/>
      <c r="N25" s="304"/>
      <c r="O25" s="304"/>
      <c r="P25" s="238"/>
      <c r="Q25" s="2"/>
      <c r="R25" s="2"/>
      <c r="S25" s="304"/>
      <c r="T25" s="304"/>
      <c r="U25" s="238"/>
      <c r="V25" s="30"/>
      <c r="W25" s="30"/>
      <c r="X25" s="304"/>
      <c r="Y25" s="304"/>
      <c r="Z25" s="238"/>
      <c r="AA25" s="30"/>
      <c r="AB25" s="30"/>
      <c r="AC25" s="304"/>
      <c r="AD25" s="304"/>
      <c r="AE25" s="238"/>
      <c r="AF25" s="30"/>
      <c r="AG25" s="30"/>
      <c r="AH25" s="304"/>
      <c r="AI25" s="304"/>
      <c r="AJ25" s="238"/>
      <c r="AK25" s="30"/>
      <c r="AL25" s="30"/>
      <c r="AM25" s="304"/>
      <c r="AN25" s="304"/>
      <c r="AO25" s="238"/>
      <c r="AP25" s="218"/>
      <c r="AQ25" s="219"/>
      <c r="AS25" s="2"/>
      <c r="AT25" s="2"/>
      <c r="AU25" s="2"/>
      <c r="AV25" s="2"/>
      <c r="AW25" s="304"/>
      <c r="AX25" s="304"/>
      <c r="AY25" s="238"/>
      <c r="AZ25" s="2"/>
      <c r="BA25" s="2"/>
      <c r="BB25" s="2"/>
      <c r="BC25" s="2"/>
    </row>
    <row r="26" spans="1:55" ht="18" customHeight="1" thickTop="1" thickBot="1">
      <c r="A26" s="40"/>
      <c r="B26" s="53"/>
      <c r="C26" s="2"/>
      <c r="D26" s="239"/>
      <c r="E26" s="312"/>
      <c r="F26" s="312"/>
      <c r="G26" s="30"/>
      <c r="H26" s="30"/>
      <c r="I26" s="239"/>
      <c r="J26" s="312"/>
      <c r="K26" s="312"/>
      <c r="L26" s="30"/>
      <c r="M26" s="30"/>
      <c r="N26" s="239"/>
      <c r="O26" s="309"/>
      <c r="P26" s="309"/>
      <c r="Q26" s="30"/>
      <c r="R26" s="30"/>
      <c r="S26" s="239"/>
      <c r="T26" s="309"/>
      <c r="U26" s="309"/>
      <c r="V26" s="30"/>
      <c r="W26" s="30"/>
      <c r="X26" s="239" t="s">
        <v>207</v>
      </c>
      <c r="Y26" s="337">
        <v>3</v>
      </c>
      <c r="Z26" s="337"/>
      <c r="AA26" s="30"/>
      <c r="AB26" s="30"/>
      <c r="AC26" s="239" t="s">
        <v>207</v>
      </c>
      <c r="AD26" s="337">
        <v>3</v>
      </c>
      <c r="AE26" s="337"/>
      <c r="AF26" s="30"/>
      <c r="AG26" s="30"/>
      <c r="AH26" s="239"/>
      <c r="AI26" s="309"/>
      <c r="AJ26" s="309"/>
      <c r="AK26" s="30"/>
      <c r="AL26" s="30"/>
      <c r="AM26" s="239"/>
      <c r="AN26" s="309"/>
      <c r="AO26" s="309"/>
      <c r="AP26" s="218"/>
      <c r="AQ26" s="219"/>
      <c r="AS26" s="2"/>
      <c r="AT26" s="2"/>
      <c r="AU26" s="2"/>
      <c r="AV26" s="2"/>
      <c r="AW26" s="239"/>
      <c r="AX26" s="309"/>
      <c r="AY26" s="309"/>
      <c r="AZ26" s="30"/>
      <c r="BA26" s="30"/>
      <c r="BB26" s="30"/>
      <c r="BC26" s="30"/>
    </row>
    <row r="27" spans="1:55" ht="18" customHeight="1" thickTop="1" thickBot="1">
      <c r="A27" s="385" t="s">
        <v>461</v>
      </c>
      <c r="B27" s="386"/>
      <c r="C27" s="2"/>
      <c r="D27" s="304"/>
      <c r="E27" s="304"/>
      <c r="F27" s="238"/>
      <c r="G27" s="30"/>
      <c r="H27" s="30"/>
      <c r="I27" s="304"/>
      <c r="J27" s="304"/>
      <c r="K27" s="238"/>
      <c r="L27" s="30"/>
      <c r="M27" s="30"/>
      <c r="N27" s="304"/>
      <c r="O27" s="304"/>
      <c r="P27" s="238"/>
      <c r="Q27" s="2"/>
      <c r="R27" s="2"/>
      <c r="S27" s="304"/>
      <c r="T27" s="304"/>
      <c r="U27" s="238"/>
      <c r="V27" s="30"/>
      <c r="W27" s="30"/>
      <c r="X27" s="325" t="s">
        <v>227</v>
      </c>
      <c r="Y27" s="326"/>
      <c r="Z27" s="258" t="str">
        <f>IFERROR(VLOOKUP(X27,科目チェック!$T$48:$X$80,4,FALSE)&amp;"","")</f>
        <v/>
      </c>
      <c r="AA27" s="30"/>
      <c r="AB27" s="30"/>
      <c r="AC27" s="325" t="s">
        <v>228</v>
      </c>
      <c r="AD27" s="326"/>
      <c r="AE27" s="258" t="str">
        <f>IFERROR(VLOOKUP(AC27,科目チェック!$T$48:$X$80,4,FALSE)&amp;"","")</f>
        <v/>
      </c>
      <c r="AF27" s="30"/>
      <c r="AG27" s="30"/>
      <c r="AH27" s="304"/>
      <c r="AI27" s="304"/>
      <c r="AJ27" s="238"/>
      <c r="AK27" s="30"/>
      <c r="AL27" s="30"/>
      <c r="AM27" s="304"/>
      <c r="AN27" s="304"/>
      <c r="AO27" s="238"/>
      <c r="AP27" s="218"/>
      <c r="AQ27" s="219"/>
      <c r="AS27" s="2"/>
      <c r="AT27" s="2"/>
      <c r="AU27" s="2"/>
      <c r="AV27" s="2"/>
      <c r="AW27" s="304"/>
      <c r="AX27" s="304"/>
      <c r="AY27" s="238"/>
      <c r="AZ27" s="30"/>
      <c r="BA27" s="30"/>
      <c r="BB27" s="30"/>
      <c r="BC27" s="30"/>
    </row>
    <row r="28" spans="1:55" ht="18" customHeight="1" thickTop="1">
      <c r="A28" s="40"/>
      <c r="B28" s="53"/>
      <c r="C28" s="2"/>
      <c r="D28" s="239"/>
      <c r="E28" s="309"/>
      <c r="F28" s="309"/>
      <c r="G28" s="30"/>
      <c r="H28" s="30"/>
      <c r="I28" s="239"/>
      <c r="J28" s="309"/>
      <c r="K28" s="309"/>
      <c r="L28" s="30"/>
      <c r="M28" s="30"/>
      <c r="N28" s="239"/>
      <c r="O28" s="309"/>
      <c r="P28" s="309"/>
      <c r="Q28" s="30"/>
      <c r="R28" s="30"/>
      <c r="S28" s="239"/>
      <c r="T28" s="309"/>
      <c r="U28" s="309"/>
      <c r="V28" s="30"/>
      <c r="W28" s="30"/>
      <c r="X28" s="239" t="s">
        <v>232</v>
      </c>
      <c r="Y28" s="363">
        <v>5</v>
      </c>
      <c r="Z28" s="363"/>
      <c r="AA28" s="30"/>
      <c r="AB28" s="30"/>
      <c r="AC28" s="239" t="s">
        <v>232</v>
      </c>
      <c r="AD28" s="363">
        <v>5</v>
      </c>
      <c r="AE28" s="363"/>
      <c r="AF28" s="30"/>
      <c r="AG28" s="30"/>
      <c r="AH28" s="239" t="s">
        <v>207</v>
      </c>
      <c r="AI28" s="365">
        <v>5</v>
      </c>
      <c r="AJ28" s="365"/>
      <c r="AK28" s="30"/>
      <c r="AL28" s="30"/>
      <c r="AM28" s="239" t="s">
        <v>232</v>
      </c>
      <c r="AN28" s="365"/>
      <c r="AO28" s="365"/>
      <c r="AP28" s="218"/>
      <c r="AQ28" s="219"/>
      <c r="AS28" s="2"/>
      <c r="AT28" s="2"/>
      <c r="AU28" s="2"/>
      <c r="AV28" s="2"/>
      <c r="AW28" s="239"/>
      <c r="AX28" s="309"/>
      <c r="AY28" s="309"/>
      <c r="AZ28" s="30"/>
      <c r="BA28" s="30"/>
      <c r="BB28" s="30"/>
      <c r="BC28" s="30"/>
    </row>
    <row r="29" spans="1:55" ht="18" customHeight="1">
      <c r="A29" s="40"/>
      <c r="B29" s="53"/>
      <c r="C29" s="2"/>
      <c r="D29" s="304"/>
      <c r="E29" s="304"/>
      <c r="F29" s="238"/>
      <c r="G29" s="30"/>
      <c r="H29" s="30"/>
      <c r="I29" s="304"/>
      <c r="J29" s="304"/>
      <c r="K29" s="238"/>
      <c r="L29" s="30"/>
      <c r="M29" s="30"/>
      <c r="N29" s="304"/>
      <c r="O29" s="304"/>
      <c r="P29" s="238"/>
      <c r="Q29" s="2"/>
      <c r="R29" s="2"/>
      <c r="S29" s="304"/>
      <c r="T29" s="304"/>
      <c r="U29" s="238"/>
      <c r="V29" s="30"/>
      <c r="W29" s="30"/>
      <c r="X29" s="307" t="str">
        <f>科目チェック!$C$69</f>
        <v>地域創生論</v>
      </c>
      <c r="Y29" s="308"/>
      <c r="Z29" s="249" t="str">
        <f>IFERROR(VLOOKUP(X29,科目チェック!$C$48:$F$96,4,FALSE)&amp;"","")</f>
        <v/>
      </c>
      <c r="AA29" s="30"/>
      <c r="AB29" s="30"/>
      <c r="AC29" s="307" t="str">
        <f>科目チェック!$C$70</f>
        <v>国際協力論</v>
      </c>
      <c r="AD29" s="308"/>
      <c r="AE29" s="249" t="str">
        <f>IFERROR(VLOOKUP(AC29,科目チェック!$C$48:$F$96,4,FALSE)&amp;"","")</f>
        <v/>
      </c>
      <c r="AF29" s="30"/>
      <c r="AG29" s="30"/>
      <c r="AH29" s="307" t="str">
        <f>科目チェック!$C$66</f>
        <v>地域課題解決実践演習</v>
      </c>
      <c r="AI29" s="308"/>
      <c r="AJ29" s="249" t="str">
        <f>IFERROR(VLOOKUP(AH29,科目チェック!$C$48:$F$96,4,FALSE)&amp;"","")</f>
        <v/>
      </c>
      <c r="AK29" s="30"/>
      <c r="AL29" s="30"/>
      <c r="AM29" s="307" t="str">
        <f>科目チェック!$C$73</f>
        <v>経営工学概論</v>
      </c>
      <c r="AN29" s="308"/>
      <c r="AO29" s="249" t="str">
        <f>IFERROR(VLOOKUP(AM29,科目チェック!$C$48:$F$96,4,FALSE)&amp;"","")</f>
        <v/>
      </c>
      <c r="AP29" s="218"/>
      <c r="AQ29" s="219"/>
      <c r="AS29" s="2"/>
      <c r="AT29" s="2"/>
      <c r="AU29" s="2"/>
      <c r="AV29" s="2"/>
      <c r="AW29" s="304"/>
      <c r="AX29" s="304"/>
      <c r="AY29" s="238"/>
      <c r="AZ29" s="30"/>
      <c r="BA29" s="30"/>
      <c r="BB29" s="30"/>
      <c r="BC29" s="30"/>
    </row>
    <row r="30" spans="1:55" ht="18" customHeight="1" thickBot="1">
      <c r="A30" s="40"/>
      <c r="B30" s="53"/>
      <c r="C30" s="2"/>
      <c r="D30" s="239" t="s">
        <v>236</v>
      </c>
      <c r="E30" s="337"/>
      <c r="F30" s="337"/>
      <c r="G30" s="30"/>
      <c r="H30" s="30"/>
      <c r="I30" s="239"/>
      <c r="J30" s="309"/>
      <c r="K30" s="309"/>
      <c r="L30" s="30"/>
      <c r="M30" s="30"/>
      <c r="N30" s="239"/>
      <c r="O30" s="309"/>
      <c r="P30" s="309"/>
      <c r="Q30" s="30"/>
      <c r="R30" s="30"/>
      <c r="S30" s="239"/>
      <c r="T30" s="309"/>
      <c r="U30" s="309"/>
      <c r="V30" s="30"/>
      <c r="W30" s="30"/>
      <c r="X30" s="239"/>
      <c r="Y30" s="313"/>
      <c r="Z30" s="313"/>
      <c r="AA30" s="30"/>
      <c r="AB30" s="30"/>
      <c r="AC30" s="269" t="s">
        <v>221</v>
      </c>
      <c r="AD30" s="337">
        <v>2</v>
      </c>
      <c r="AE30" s="337"/>
      <c r="AF30" s="30"/>
      <c r="AG30" s="30"/>
      <c r="AH30" s="239" t="s">
        <v>221</v>
      </c>
      <c r="AI30" s="364"/>
      <c r="AJ30" s="364"/>
      <c r="AK30" s="30"/>
      <c r="AL30" s="30"/>
      <c r="AM30" s="239" t="s">
        <v>221</v>
      </c>
      <c r="AN30" s="364"/>
      <c r="AO30" s="364"/>
      <c r="AP30" s="218"/>
      <c r="AQ30" s="219"/>
      <c r="AS30" s="2"/>
      <c r="AT30" s="2"/>
      <c r="AU30" s="2"/>
      <c r="AV30" s="2"/>
      <c r="AW30" s="239"/>
      <c r="AX30" s="309"/>
      <c r="AY30" s="309"/>
      <c r="AZ30" s="30"/>
      <c r="BA30" s="30"/>
      <c r="BB30" s="30"/>
      <c r="BC30" s="30"/>
    </row>
    <row r="31" spans="1:55" ht="18" customHeight="1" thickTop="1" thickBot="1">
      <c r="A31" s="40"/>
      <c r="B31" s="53"/>
      <c r="C31" s="2"/>
      <c r="D31" s="325" t="str">
        <f>科目チェック!$C$49</f>
        <v>キャリアデザイン入門</v>
      </c>
      <c r="E31" s="326"/>
      <c r="F31" s="258" t="str">
        <f>IFERROR(VLOOKUP(D31,科目チェック!$C$48:$F$96,4,FALSE)&amp;"","")</f>
        <v/>
      </c>
      <c r="G31" s="30"/>
      <c r="H31" s="30"/>
      <c r="I31" s="304"/>
      <c r="J31" s="304"/>
      <c r="K31" s="238"/>
      <c r="L31" s="30"/>
      <c r="M31" s="30"/>
      <c r="N31" s="304"/>
      <c r="O31" s="304"/>
      <c r="P31" s="238"/>
      <c r="Q31" s="2"/>
      <c r="R31" s="2"/>
      <c r="S31" s="304"/>
      <c r="T31" s="304"/>
      <c r="U31" s="238"/>
      <c r="V31" s="30"/>
      <c r="W31" s="30"/>
      <c r="X31" s="362"/>
      <c r="Y31" s="362"/>
      <c r="Z31" s="273"/>
      <c r="AA31" s="30"/>
      <c r="AB31" s="30"/>
      <c r="AC31" s="325" t="str">
        <f>科目チェック!$C$61</f>
        <v>キャリアデザイン</v>
      </c>
      <c r="AD31" s="326"/>
      <c r="AE31" s="258" t="str">
        <f>IFERROR(VLOOKUP(AC31,科目チェック!$C$9:$F$32,4,FALSE)&amp;"","")</f>
        <v/>
      </c>
      <c r="AF31" s="30"/>
      <c r="AG31" s="30"/>
      <c r="AH31" s="307" t="str">
        <f>科目チェック!$C$67</f>
        <v>産業社会学原論Ⅰ</v>
      </c>
      <c r="AI31" s="308"/>
      <c r="AJ31" s="249" t="str">
        <f>IFERROR(VLOOKUP(AH31,科目チェック!$C$48:$F$96,4,FALSE)&amp;"","")</f>
        <v/>
      </c>
      <c r="AK31" s="30"/>
      <c r="AL31" s="30"/>
      <c r="AM31" s="307" t="str">
        <f>科目チェック!$C$68</f>
        <v>産業社会学原論Ⅱ</v>
      </c>
      <c r="AN31" s="308"/>
      <c r="AO31" s="249" t="str">
        <f>IFERROR(VLOOKUP(AM31,科目チェック!$C$48:$F$96,4,FALSE)&amp;"","")</f>
        <v/>
      </c>
      <c r="AP31" s="218"/>
      <c r="AQ31" s="219"/>
      <c r="AS31" s="2"/>
      <c r="AT31" s="2"/>
      <c r="AU31" s="2"/>
      <c r="AV31" s="2"/>
      <c r="AW31" s="304"/>
      <c r="AX31" s="304"/>
      <c r="AY31" s="238"/>
      <c r="AZ31" s="30"/>
      <c r="BA31" s="30"/>
      <c r="BB31" s="30"/>
      <c r="BC31" s="30"/>
    </row>
    <row r="32" spans="1:55" ht="18" customHeight="1" thickTop="1" thickBot="1">
      <c r="A32" s="40"/>
      <c r="B32" s="53"/>
      <c r="C32" s="2"/>
      <c r="D32" s="239" t="s">
        <v>237</v>
      </c>
      <c r="E32" s="361">
        <v>4</v>
      </c>
      <c r="F32" s="361"/>
      <c r="G32" s="30"/>
      <c r="H32" s="30"/>
      <c r="I32" s="239"/>
      <c r="J32" s="309"/>
      <c r="K32" s="309"/>
      <c r="L32" s="30"/>
      <c r="M32" s="30"/>
      <c r="N32" s="239"/>
      <c r="O32" s="309"/>
      <c r="P32" s="309"/>
      <c r="Q32" s="30"/>
      <c r="R32" s="30"/>
      <c r="S32" s="239"/>
      <c r="T32" s="309"/>
      <c r="U32" s="309"/>
      <c r="V32" s="30"/>
      <c r="W32" s="30"/>
      <c r="X32" s="239" t="s">
        <v>221</v>
      </c>
      <c r="Y32" s="365">
        <v>4</v>
      </c>
      <c r="Z32" s="365"/>
      <c r="AA32" s="30"/>
      <c r="AB32" s="30"/>
      <c r="AC32" s="239"/>
      <c r="AD32" s="309"/>
      <c r="AE32" s="309"/>
      <c r="AF32" s="30"/>
      <c r="AG32" s="30"/>
      <c r="AH32" s="239" t="s">
        <v>221</v>
      </c>
      <c r="AI32" s="364">
        <v>4</v>
      </c>
      <c r="AJ32" s="364"/>
      <c r="AK32" s="30"/>
      <c r="AL32" s="30"/>
      <c r="AM32" s="239"/>
      <c r="AN32" s="313"/>
      <c r="AO32" s="313"/>
      <c r="AP32" s="218"/>
      <c r="AQ32" s="219"/>
      <c r="AS32" s="2"/>
      <c r="AT32" s="2"/>
      <c r="AU32" s="2"/>
      <c r="AV32" s="2"/>
      <c r="AW32" s="239"/>
      <c r="AX32" s="309"/>
      <c r="AY32" s="309"/>
      <c r="AZ32" s="30"/>
      <c r="BA32" s="30"/>
      <c r="BB32" s="30"/>
      <c r="BC32" s="30"/>
    </row>
    <row r="33" spans="1:55" ht="18" customHeight="1" thickTop="1" thickBot="1">
      <c r="A33" s="40"/>
      <c r="B33" s="53"/>
      <c r="C33" s="2"/>
      <c r="D33" s="325" t="str">
        <f>科目チェック!$C$48</f>
        <v>工学基礎演習</v>
      </c>
      <c r="E33" s="326"/>
      <c r="F33" s="258" t="str">
        <f>IFERROR(VLOOKUP(D33,科目チェック!$C$48:$F$96,4,FALSE)&amp;"","")</f>
        <v/>
      </c>
      <c r="G33" s="30"/>
      <c r="H33" s="30"/>
      <c r="I33" s="304"/>
      <c r="J33" s="304"/>
      <c r="K33" s="238"/>
      <c r="L33" s="30"/>
      <c r="M33" s="30"/>
      <c r="N33" s="304"/>
      <c r="O33" s="304"/>
      <c r="P33" s="238"/>
      <c r="Q33" s="2"/>
      <c r="R33" s="2"/>
      <c r="S33" s="304"/>
      <c r="T33" s="304"/>
      <c r="U33" s="238"/>
      <c r="V33" s="30"/>
      <c r="W33" s="30"/>
      <c r="X33" s="307" t="str">
        <f>科目チェック!$C$74</f>
        <v>インターンシップⅠ</v>
      </c>
      <c r="Y33" s="308"/>
      <c r="Z33" s="249" t="str">
        <f>IFERROR(VLOOKUP(X33,科目チェック!$C$48:$F$96,4,FALSE)&amp;"","")</f>
        <v/>
      </c>
      <c r="AA33" s="30"/>
      <c r="AB33" s="30"/>
      <c r="AC33" s="304"/>
      <c r="AD33" s="304"/>
      <c r="AE33" s="238"/>
      <c r="AF33" s="30"/>
      <c r="AG33" s="30"/>
      <c r="AH33" s="307" t="str">
        <f>科目チェック!$C$77</f>
        <v>国際インターンシップⅠ</v>
      </c>
      <c r="AI33" s="308"/>
      <c r="AJ33" s="249" t="str">
        <f>IFERROR(VLOOKUP(AH33,科目チェック!$C$48:$F$96,4,FALSE)&amp;"","")</f>
        <v/>
      </c>
      <c r="AK33" s="30"/>
      <c r="AL33" s="30"/>
      <c r="AM33" s="304"/>
      <c r="AN33" s="304"/>
      <c r="AO33" s="238"/>
      <c r="AP33" s="218"/>
      <c r="AQ33" s="220"/>
      <c r="AS33" s="2"/>
      <c r="AT33" s="2"/>
      <c r="AU33" s="2"/>
      <c r="AV33" s="2"/>
      <c r="AW33" s="304"/>
      <c r="AX33" s="304"/>
      <c r="AY33" s="238"/>
      <c r="AZ33" s="30"/>
      <c r="BA33" s="30"/>
      <c r="BB33" s="30"/>
      <c r="BC33" s="30"/>
    </row>
    <row r="34" spans="1:55" ht="18" customHeight="1" thickTop="1">
      <c r="A34" s="40"/>
      <c r="B34" s="53"/>
      <c r="C34" s="2"/>
      <c r="D34" s="239"/>
      <c r="E34" s="312"/>
      <c r="F34" s="312"/>
      <c r="G34" s="30"/>
      <c r="H34" s="30"/>
      <c r="I34" s="239"/>
      <c r="J34" s="309"/>
      <c r="K34" s="309"/>
      <c r="L34" s="30"/>
      <c r="M34" s="30"/>
      <c r="N34" s="239"/>
      <c r="O34" s="309"/>
      <c r="P34" s="309"/>
      <c r="Q34" s="30"/>
      <c r="R34" s="30"/>
      <c r="S34" s="239"/>
      <c r="T34" s="309"/>
      <c r="U34" s="309"/>
      <c r="V34" s="30"/>
      <c r="W34" s="30"/>
      <c r="X34" s="239" t="s">
        <v>221</v>
      </c>
      <c r="Y34" s="364">
        <v>4</v>
      </c>
      <c r="Z34" s="364"/>
      <c r="AA34" s="30"/>
      <c r="AB34" s="30"/>
      <c r="AC34" s="239"/>
      <c r="AD34" s="309"/>
      <c r="AE34" s="309"/>
      <c r="AF34" s="30"/>
      <c r="AG34" s="30"/>
      <c r="AH34" s="239" t="s">
        <v>221</v>
      </c>
      <c r="AI34" s="364">
        <v>4</v>
      </c>
      <c r="AJ34" s="364"/>
      <c r="AK34" s="30"/>
      <c r="AL34" s="30"/>
      <c r="AM34" s="239"/>
      <c r="AN34" s="309"/>
      <c r="AO34" s="309"/>
      <c r="AP34" s="218"/>
      <c r="AQ34" s="219"/>
      <c r="AS34" s="2"/>
      <c r="AT34" s="2"/>
      <c r="AU34" s="2"/>
      <c r="AV34" s="2"/>
      <c r="AW34" s="239"/>
      <c r="AX34" s="309"/>
      <c r="AY34" s="309"/>
      <c r="AZ34" s="30"/>
      <c r="BA34" s="30"/>
      <c r="BB34" s="30"/>
      <c r="BC34" s="30"/>
    </row>
    <row r="35" spans="1:55" ht="18" customHeight="1">
      <c r="A35" s="40"/>
      <c r="B35" s="53"/>
      <c r="C35" s="2"/>
      <c r="D35" s="304"/>
      <c r="E35" s="304"/>
      <c r="F35" s="238"/>
      <c r="G35" s="30"/>
      <c r="H35" s="30"/>
      <c r="I35" s="304"/>
      <c r="J35" s="304"/>
      <c r="K35" s="238"/>
      <c r="L35" s="30"/>
      <c r="M35" s="30"/>
      <c r="N35" s="304"/>
      <c r="O35" s="304"/>
      <c r="P35" s="238"/>
      <c r="Q35" s="2"/>
      <c r="R35" s="2"/>
      <c r="S35" s="304"/>
      <c r="T35" s="304"/>
      <c r="U35" s="238"/>
      <c r="V35" s="30"/>
      <c r="W35" s="30"/>
      <c r="X35" s="307" t="str">
        <f>科目チェック!$C$75</f>
        <v>インターンシップⅡ</v>
      </c>
      <c r="Y35" s="308"/>
      <c r="Z35" s="249" t="str">
        <f>IFERROR(VLOOKUP(X35,科目チェック!$C$48:$F$96,4,FALSE)&amp;"","")</f>
        <v/>
      </c>
      <c r="AA35" s="30"/>
      <c r="AB35" s="30"/>
      <c r="AC35" s="304"/>
      <c r="AD35" s="304"/>
      <c r="AE35" s="238"/>
      <c r="AF35" s="30"/>
      <c r="AG35" s="30"/>
      <c r="AH35" s="307" t="str">
        <f>科目チェック!$C$87</f>
        <v>国際インターンシップⅡ</v>
      </c>
      <c r="AI35" s="308"/>
      <c r="AJ35" s="249" t="str">
        <f>IFERROR(VLOOKUP(AH35,科目チェック!$C$48:$F$96,4,FALSE)&amp;"","")</f>
        <v/>
      </c>
      <c r="AK35" s="30"/>
      <c r="AL35" s="30"/>
      <c r="AM35" s="304"/>
      <c r="AN35" s="304"/>
      <c r="AO35" s="238"/>
      <c r="AP35" s="218"/>
      <c r="AQ35" s="219"/>
      <c r="AS35" s="2"/>
      <c r="AT35" s="2"/>
      <c r="AU35" s="2"/>
      <c r="AV35" s="2"/>
      <c r="AW35" s="304"/>
      <c r="AX35" s="304"/>
      <c r="AY35" s="238"/>
      <c r="AZ35" s="30"/>
      <c r="BA35" s="30"/>
      <c r="BB35" s="30"/>
      <c r="BC35" s="30"/>
    </row>
    <row r="36" spans="1:55" ht="18" customHeight="1">
      <c r="A36" s="40"/>
      <c r="B36" s="53"/>
      <c r="C36" s="2"/>
      <c r="D36" s="239"/>
      <c r="E36" s="309"/>
      <c r="F36" s="309"/>
      <c r="G36" s="30"/>
      <c r="H36" s="30"/>
      <c r="I36" s="239"/>
      <c r="J36" s="309"/>
      <c r="K36" s="309"/>
      <c r="L36" s="30"/>
      <c r="M36" s="30"/>
      <c r="N36" s="239"/>
      <c r="O36" s="309"/>
      <c r="P36" s="309"/>
      <c r="Q36" s="30"/>
      <c r="R36" s="30"/>
      <c r="S36" s="239"/>
      <c r="T36" s="309"/>
      <c r="U36" s="309"/>
      <c r="V36" s="30"/>
      <c r="W36" s="30"/>
      <c r="X36" s="239" t="s">
        <v>221</v>
      </c>
      <c r="Y36" s="364">
        <v>4</v>
      </c>
      <c r="Z36" s="364"/>
      <c r="AA36" s="30"/>
      <c r="AB36" s="30"/>
      <c r="AC36" s="239"/>
      <c r="AD36" s="309"/>
      <c r="AE36" s="309"/>
      <c r="AF36" s="30"/>
      <c r="AG36" s="30"/>
      <c r="AH36" s="239" t="s">
        <v>221</v>
      </c>
      <c r="AI36" s="364"/>
      <c r="AJ36" s="364"/>
      <c r="AK36" s="30"/>
      <c r="AL36" s="30"/>
      <c r="AM36" s="239"/>
      <c r="AN36" s="368"/>
      <c r="AO36" s="368"/>
      <c r="AP36" s="218"/>
      <c r="AQ36" s="219"/>
      <c r="AS36" s="2"/>
      <c r="AT36" s="2"/>
      <c r="AU36" s="2"/>
      <c r="AV36" s="2"/>
      <c r="AW36" s="239"/>
      <c r="AX36" s="309"/>
      <c r="AY36" s="309"/>
      <c r="AZ36" s="30"/>
      <c r="BA36" s="30"/>
      <c r="BB36" s="30"/>
      <c r="BC36" s="30"/>
    </row>
    <row r="37" spans="1:55" ht="18" customHeight="1">
      <c r="A37" s="40"/>
      <c r="B37" s="53"/>
      <c r="C37" s="2"/>
      <c r="D37" s="304"/>
      <c r="E37" s="304"/>
      <c r="F37" s="238"/>
      <c r="G37" s="30"/>
      <c r="H37" s="30"/>
      <c r="I37" s="304"/>
      <c r="J37" s="304"/>
      <c r="K37" s="238"/>
      <c r="L37" s="30"/>
      <c r="M37" s="30"/>
      <c r="N37" s="304"/>
      <c r="O37" s="304"/>
      <c r="P37" s="238"/>
      <c r="Q37" s="2"/>
      <c r="R37" s="2"/>
      <c r="S37" s="304"/>
      <c r="T37" s="304"/>
      <c r="U37" s="238"/>
      <c r="V37" s="30"/>
      <c r="W37" s="30"/>
      <c r="X37" s="307" t="str">
        <f>科目チェック!$C$76</f>
        <v>インターンシップⅢ</v>
      </c>
      <c r="Y37" s="308"/>
      <c r="Z37" s="249" t="str">
        <f>IFERROR(VLOOKUP(X37,科目チェック!$C$48:$F$96,4,FALSE)&amp;"","")</f>
        <v/>
      </c>
      <c r="AA37" s="30"/>
      <c r="AB37" s="30"/>
      <c r="AC37" s="304"/>
      <c r="AD37" s="304"/>
      <c r="AE37" s="238"/>
      <c r="AF37" s="30"/>
      <c r="AG37" s="30"/>
      <c r="AH37" s="307" t="str">
        <f>科目チェック!$C$91</f>
        <v>総合演習</v>
      </c>
      <c r="AI37" s="308"/>
      <c r="AJ37" s="249" t="str">
        <f>IFERROR(VLOOKUP(AH37,科目チェック!$C$48:$F$96,4,FALSE)&amp;"","")</f>
        <v/>
      </c>
      <c r="AK37" s="30"/>
      <c r="AL37" s="30"/>
      <c r="AM37" s="362"/>
      <c r="AN37" s="362"/>
      <c r="AO37" s="277"/>
      <c r="AP37" s="218"/>
      <c r="AQ37" s="219"/>
      <c r="AS37" s="2"/>
      <c r="AT37" s="2"/>
      <c r="AU37" s="2"/>
      <c r="AV37" s="2"/>
      <c r="AW37" s="304"/>
      <c r="AX37" s="304"/>
      <c r="AY37" s="238"/>
      <c r="AZ37" s="30"/>
      <c r="BA37" s="30"/>
      <c r="BB37" s="30"/>
      <c r="BC37" s="30"/>
    </row>
    <row r="38" spans="1:55" s="2" customFormat="1" ht="18" customHeight="1">
      <c r="A38" s="36"/>
      <c r="B38" s="35"/>
      <c r="C38" s="31"/>
      <c r="D38" s="32"/>
      <c r="E38" s="32"/>
      <c r="F38" s="32"/>
      <c r="G38" s="31"/>
      <c r="H38" s="31"/>
      <c r="I38" s="32"/>
      <c r="J38" s="32"/>
      <c r="K38" s="32"/>
      <c r="L38" s="31"/>
      <c r="M38" s="31"/>
      <c r="N38" s="32"/>
      <c r="O38" s="32"/>
      <c r="P38" s="32"/>
      <c r="Q38" s="31"/>
      <c r="R38" s="31"/>
      <c r="S38" s="32"/>
      <c r="T38" s="32"/>
      <c r="U38" s="32"/>
      <c r="V38" s="31"/>
      <c r="W38" s="31"/>
      <c r="X38" s="32"/>
      <c r="Y38" s="32"/>
      <c r="Z38" s="32"/>
      <c r="AA38" s="31"/>
      <c r="AB38" s="31"/>
      <c r="AC38" s="32"/>
      <c r="AD38" s="32"/>
      <c r="AE38" s="32"/>
      <c r="AF38" s="31"/>
      <c r="AG38" s="31"/>
      <c r="AH38" s="32"/>
      <c r="AI38" s="32"/>
      <c r="AJ38" s="32"/>
      <c r="AK38" s="31"/>
      <c r="AL38" s="31"/>
      <c r="AM38" s="32"/>
      <c r="AN38" s="32"/>
      <c r="AO38" s="32"/>
      <c r="AP38" s="38"/>
      <c r="AQ38" s="55"/>
      <c r="AS38" s="30"/>
      <c r="AT38" s="30"/>
      <c r="AU38" s="30"/>
      <c r="AV38" s="30"/>
      <c r="AW38" s="280"/>
      <c r="AX38" s="280"/>
      <c r="AY38" s="280"/>
      <c r="AZ38" s="30"/>
      <c r="BA38" s="30"/>
      <c r="BB38" s="30"/>
      <c r="BC38" s="30"/>
    </row>
    <row r="39" spans="1:55" ht="18" customHeight="1">
      <c r="A39" s="40"/>
      <c r="B39" s="53"/>
      <c r="C39" s="2"/>
      <c r="D39" s="239"/>
      <c r="E39" s="309"/>
      <c r="F39" s="309"/>
      <c r="G39" s="30"/>
      <c r="H39" s="30"/>
      <c r="I39" s="239" t="s">
        <v>221</v>
      </c>
      <c r="J39" s="365"/>
      <c r="K39" s="365"/>
      <c r="L39" s="30"/>
      <c r="M39" s="30"/>
      <c r="N39" s="239"/>
      <c r="O39" s="309"/>
      <c r="P39" s="309"/>
      <c r="Q39" s="30"/>
      <c r="R39" s="30"/>
      <c r="S39" s="239"/>
      <c r="T39" s="309"/>
      <c r="U39" s="309"/>
      <c r="V39" s="30"/>
      <c r="W39" s="30"/>
      <c r="X39" s="239"/>
      <c r="Y39" s="368"/>
      <c r="Z39" s="368"/>
      <c r="AA39" s="30"/>
      <c r="AB39" s="30"/>
      <c r="AC39" s="239"/>
      <c r="AD39" s="309"/>
      <c r="AE39" s="309"/>
      <c r="AF39" s="30"/>
      <c r="AG39" s="30"/>
      <c r="AH39" s="239" t="s">
        <v>221</v>
      </c>
      <c r="AI39" s="365"/>
      <c r="AJ39" s="365"/>
      <c r="AK39" s="30"/>
      <c r="AL39" s="30"/>
      <c r="AM39" s="257" t="s">
        <v>614</v>
      </c>
      <c r="AN39" s="368"/>
      <c r="AO39" s="368"/>
      <c r="AP39" s="218"/>
      <c r="AQ39" s="219"/>
      <c r="AS39" s="2"/>
      <c r="AT39" s="2"/>
      <c r="AU39" s="2"/>
      <c r="AV39" s="2"/>
      <c r="AW39" s="239"/>
      <c r="AX39" s="309"/>
      <c r="AY39" s="309"/>
      <c r="AZ39" s="30"/>
      <c r="BA39" s="30"/>
      <c r="BB39" s="30"/>
      <c r="BC39" s="30"/>
    </row>
    <row r="40" spans="1:55" ht="18" customHeight="1">
      <c r="A40" s="40"/>
      <c r="B40" s="53"/>
      <c r="C40" s="2"/>
      <c r="D40" s="304"/>
      <c r="E40" s="304"/>
      <c r="F40" s="238"/>
      <c r="G40" s="30"/>
      <c r="H40" s="30"/>
      <c r="I40" s="307" t="str">
        <f>科目チェック!$C$55</f>
        <v>工学概論</v>
      </c>
      <c r="J40" s="308"/>
      <c r="K40" s="249" t="str">
        <f>IFERROR(VLOOKUP(I40,科目チェック!$C$48:$F$96,4,FALSE)&amp;"","")</f>
        <v/>
      </c>
      <c r="L40" s="30"/>
      <c r="M40" s="30"/>
      <c r="N40" s="304"/>
      <c r="O40" s="304"/>
      <c r="P40" s="238"/>
      <c r="Q40" s="2"/>
      <c r="R40" s="2"/>
      <c r="S40" s="304"/>
      <c r="T40" s="304"/>
      <c r="U40" s="238"/>
      <c r="V40" s="30"/>
      <c r="W40" s="30"/>
      <c r="X40" s="304"/>
      <c r="Y40" s="304"/>
      <c r="Z40" s="238"/>
      <c r="AA40" s="30"/>
      <c r="AB40" s="30"/>
      <c r="AC40" s="304"/>
      <c r="AD40" s="304"/>
      <c r="AE40" s="238"/>
      <c r="AF40" s="30"/>
      <c r="AG40" s="30"/>
      <c r="AH40" s="307" t="str">
        <f>科目チェック!$C$88</f>
        <v>職業指導（工業）</v>
      </c>
      <c r="AI40" s="308"/>
      <c r="AJ40" s="249" t="str">
        <f>IFERROR(VLOOKUP(AH40,科目チェック!$C$48:$F$96,4,FALSE)&amp;"","")</f>
        <v/>
      </c>
      <c r="AK40" s="30"/>
      <c r="AL40" s="30"/>
      <c r="AM40" s="307" t="str">
        <f>科目チェック!$C$98</f>
        <v>教職実践演習（高）</v>
      </c>
      <c r="AN40" s="308"/>
      <c r="AO40" s="276"/>
      <c r="AP40" s="218"/>
      <c r="AQ40" s="219"/>
      <c r="AS40" s="2"/>
      <c r="AT40" s="2"/>
      <c r="AU40" s="2"/>
      <c r="AV40" s="2"/>
      <c r="AW40" s="304"/>
      <c r="AX40" s="304"/>
      <c r="AY40" s="238"/>
      <c r="AZ40" s="30"/>
      <c r="BA40" s="30"/>
      <c r="BB40" s="30"/>
      <c r="BC40" s="30"/>
    </row>
    <row r="41" spans="1:55" ht="18" customHeight="1">
      <c r="A41" s="40"/>
      <c r="B41" s="53"/>
      <c r="C41" s="2"/>
      <c r="D41" s="239"/>
      <c r="E41" s="309"/>
      <c r="F41" s="309"/>
      <c r="G41" s="30"/>
      <c r="H41" s="30"/>
      <c r="I41" s="239"/>
      <c r="J41" s="313"/>
      <c r="K41" s="313"/>
      <c r="L41" s="30"/>
      <c r="M41" s="30"/>
      <c r="N41" s="281" t="s">
        <v>221</v>
      </c>
      <c r="O41" s="365"/>
      <c r="P41" s="365"/>
      <c r="Q41" s="30"/>
      <c r="R41" s="30"/>
      <c r="S41" s="239"/>
      <c r="T41" s="309"/>
      <c r="U41" s="309"/>
      <c r="V41" s="30"/>
      <c r="W41" s="30"/>
      <c r="X41" s="239"/>
      <c r="Y41" s="309"/>
      <c r="Z41" s="309"/>
      <c r="AA41" s="30"/>
      <c r="AB41" s="30"/>
      <c r="AC41" s="239" t="s">
        <v>221</v>
      </c>
      <c r="AD41" s="365"/>
      <c r="AE41" s="365"/>
      <c r="AF41" s="30"/>
      <c r="AG41" s="30"/>
      <c r="AH41" s="239" t="s">
        <v>221</v>
      </c>
      <c r="AI41" s="364"/>
      <c r="AJ41" s="364"/>
      <c r="AK41" s="30"/>
      <c r="AL41" s="30"/>
      <c r="AM41" s="239"/>
      <c r="AN41" s="309"/>
      <c r="AO41" s="309"/>
      <c r="AP41" s="218"/>
      <c r="AQ41" s="219"/>
      <c r="AS41" s="2"/>
      <c r="AT41" s="2"/>
      <c r="AU41" s="2"/>
      <c r="AV41" s="2"/>
      <c r="AW41" s="239"/>
      <c r="AX41" s="309"/>
      <c r="AY41" s="309"/>
      <c r="AZ41" s="30"/>
      <c r="BA41" s="30"/>
      <c r="BB41" s="30"/>
      <c r="BC41" s="30"/>
    </row>
    <row r="42" spans="1:55" ht="18" customHeight="1">
      <c r="A42" s="40"/>
      <c r="B42" s="53"/>
      <c r="C42" s="2"/>
      <c r="D42" s="304"/>
      <c r="E42" s="304"/>
      <c r="F42" s="238"/>
      <c r="G42" s="30"/>
      <c r="H42" s="30"/>
      <c r="I42" s="304"/>
      <c r="J42" s="304"/>
      <c r="K42" s="238"/>
      <c r="L42" s="30"/>
      <c r="M42" s="30"/>
      <c r="N42" s="307" t="str">
        <f>科目チェック!C99</f>
        <v>教職指導</v>
      </c>
      <c r="O42" s="308"/>
      <c r="P42" s="282" t="str">
        <f>IFERROR(VLOOKUP(N42,科目チェック!$C$48:$F$96,4,FALSE)&amp;"","")</f>
        <v/>
      </c>
      <c r="Q42" s="2"/>
      <c r="R42" s="2"/>
      <c r="S42" s="304"/>
      <c r="T42" s="304"/>
      <c r="U42" s="238"/>
      <c r="V42" s="30"/>
      <c r="W42" s="30"/>
      <c r="X42" s="304"/>
      <c r="Y42" s="304"/>
      <c r="Z42" s="238"/>
      <c r="AA42" s="30"/>
      <c r="AB42" s="30"/>
      <c r="AC42" s="307" t="str">
        <f>科目チェック!$C$78</f>
        <v>工業科教育法A</v>
      </c>
      <c r="AD42" s="308"/>
      <c r="AE42" s="249" t="str">
        <f>IFERROR(VLOOKUP(AC42,科目チェック!$C$48:$F$96,4,FALSE)&amp;"","")</f>
        <v/>
      </c>
      <c r="AF42" s="30"/>
      <c r="AG42" s="30"/>
      <c r="AH42" s="307" t="str">
        <f>科目チェック!$C$79</f>
        <v>工業科教育法B</v>
      </c>
      <c r="AI42" s="308"/>
      <c r="AJ42" s="249" t="str">
        <f>IFERROR(VLOOKUP(AH42,科目チェック!$C$48:$F$96,4,FALSE)&amp;"","")</f>
        <v/>
      </c>
      <c r="AK42" s="30"/>
      <c r="AL42" s="30"/>
      <c r="AM42" s="304"/>
      <c r="AN42" s="304"/>
      <c r="AO42" s="238"/>
      <c r="AP42" s="218"/>
      <c r="AQ42" s="219"/>
      <c r="AS42" s="2"/>
      <c r="AT42" s="2"/>
      <c r="AU42" s="2"/>
      <c r="AV42" s="2"/>
      <c r="AW42" s="304"/>
      <c r="AX42" s="304"/>
      <c r="AY42" s="238"/>
      <c r="AZ42" s="30"/>
      <c r="BA42" s="30"/>
      <c r="BB42" s="30"/>
      <c r="BC42" s="30"/>
    </row>
    <row r="43" spans="1:55" ht="18" customHeight="1">
      <c r="A43" s="40"/>
      <c r="B43" s="53"/>
      <c r="C43" s="2"/>
      <c r="D43" s="239"/>
      <c r="E43" s="309"/>
      <c r="F43" s="309"/>
      <c r="G43" s="30"/>
      <c r="H43" s="30"/>
      <c r="I43" s="239"/>
      <c r="J43" s="309"/>
      <c r="K43" s="309"/>
      <c r="L43" s="30"/>
      <c r="M43" s="30"/>
      <c r="N43" s="239"/>
      <c r="O43" s="309"/>
      <c r="P43" s="309"/>
      <c r="Q43" s="30"/>
      <c r="R43" s="30"/>
      <c r="S43" s="239"/>
      <c r="T43" s="309"/>
      <c r="U43" s="309"/>
      <c r="V43" s="30"/>
      <c r="W43" s="30"/>
      <c r="X43" s="239"/>
      <c r="Y43" s="309"/>
      <c r="Z43" s="309"/>
      <c r="AA43" s="30"/>
      <c r="AB43" s="30"/>
      <c r="AC43" s="239" t="s">
        <v>221</v>
      </c>
      <c r="AD43" s="364"/>
      <c r="AE43" s="364"/>
      <c r="AF43" s="30"/>
      <c r="AG43" s="30"/>
      <c r="AH43" s="239" t="s">
        <v>221</v>
      </c>
      <c r="AI43" s="364"/>
      <c r="AJ43" s="364"/>
      <c r="AK43" s="30"/>
      <c r="AL43" s="30"/>
      <c r="AM43" s="239"/>
      <c r="AN43" s="309"/>
      <c r="AO43" s="309"/>
      <c r="AP43" s="218"/>
      <c r="AQ43" s="219"/>
      <c r="AS43" s="2"/>
      <c r="AT43" s="2"/>
      <c r="AU43" s="2"/>
      <c r="AV43" s="2"/>
      <c r="AW43" s="239"/>
      <c r="AX43" s="309"/>
      <c r="AY43" s="309"/>
      <c r="AZ43" s="30"/>
      <c r="BA43" s="30"/>
      <c r="BB43" s="30"/>
      <c r="BC43" s="30"/>
    </row>
    <row r="44" spans="1:55" ht="18" customHeight="1">
      <c r="A44" s="40"/>
      <c r="B44" s="53"/>
      <c r="C44" s="2"/>
      <c r="D44" s="304"/>
      <c r="E44" s="304"/>
      <c r="F44" s="238"/>
      <c r="G44" s="30"/>
      <c r="H44" s="30"/>
      <c r="I44" s="304"/>
      <c r="J44" s="304"/>
      <c r="K44" s="238"/>
      <c r="L44" s="30"/>
      <c r="M44" s="30"/>
      <c r="N44" s="304"/>
      <c r="O44" s="304"/>
      <c r="P44" s="238"/>
      <c r="Q44" s="2"/>
      <c r="R44" s="2"/>
      <c r="S44" s="304"/>
      <c r="T44" s="304"/>
      <c r="U44" s="238"/>
      <c r="V44" s="30"/>
      <c r="W44" s="30"/>
      <c r="X44" s="304"/>
      <c r="Y44" s="304"/>
      <c r="Z44" s="238"/>
      <c r="AA44" s="30"/>
      <c r="AB44" s="30"/>
      <c r="AC44" s="307" t="str">
        <f>科目チェック!$C$89</f>
        <v>情報科教育法A</v>
      </c>
      <c r="AD44" s="308"/>
      <c r="AE44" s="249" t="str">
        <f>IFERROR(VLOOKUP(AC44,科目チェック!$C$48:$F$96,4,FALSE)&amp;"","")</f>
        <v/>
      </c>
      <c r="AF44" s="30"/>
      <c r="AG44" s="30"/>
      <c r="AH44" s="307" t="str">
        <f>科目チェック!$C$90</f>
        <v>情報科教育法B</v>
      </c>
      <c r="AI44" s="308"/>
      <c r="AJ44" s="249" t="str">
        <f>IFERROR(VLOOKUP(AH44,科目チェック!$C$48:$F$96,4,FALSE)&amp;"","")</f>
        <v/>
      </c>
      <c r="AK44" s="30"/>
      <c r="AL44" s="30"/>
      <c r="AM44" s="304"/>
      <c r="AN44" s="304"/>
      <c r="AO44" s="238"/>
      <c r="AP44" s="218"/>
      <c r="AQ44" s="219"/>
      <c r="AS44" s="2"/>
      <c r="AT44" s="2"/>
      <c r="AU44" s="2"/>
      <c r="AV44" s="2"/>
      <c r="AW44" s="304"/>
      <c r="AX44" s="304"/>
      <c r="AY44" s="238"/>
      <c r="AZ44" s="30"/>
      <c r="BA44" s="30"/>
      <c r="BB44" s="30"/>
      <c r="BC44" s="30"/>
    </row>
    <row r="45" spans="1:55" ht="18" customHeight="1">
      <c r="A45" s="41"/>
      <c r="B45" s="54"/>
      <c r="C45" s="39"/>
      <c r="D45" s="245"/>
      <c r="E45" s="245"/>
      <c r="F45" s="245"/>
      <c r="G45" s="37"/>
      <c r="H45" s="37"/>
      <c r="I45" s="245"/>
      <c r="J45" s="245"/>
      <c r="K45" s="245"/>
      <c r="L45" s="37"/>
      <c r="M45" s="37"/>
      <c r="N45" s="245"/>
      <c r="O45" s="245"/>
      <c r="P45" s="245"/>
      <c r="Q45" s="39"/>
      <c r="R45" s="39"/>
      <c r="S45" s="245"/>
      <c r="T45" s="245"/>
      <c r="U45" s="245"/>
      <c r="V45" s="37"/>
      <c r="W45" s="37"/>
      <c r="X45" s="245"/>
      <c r="Y45" s="245"/>
      <c r="Z45" s="245"/>
      <c r="AA45" s="37"/>
      <c r="AB45" s="37"/>
      <c r="AC45" s="245"/>
      <c r="AD45" s="245"/>
      <c r="AE45" s="245"/>
      <c r="AF45" s="37"/>
      <c r="AG45" s="37"/>
      <c r="AH45" s="245"/>
      <c r="AI45" s="245"/>
      <c r="AJ45" s="245"/>
      <c r="AK45" s="37"/>
      <c r="AL45" s="37"/>
      <c r="AM45" s="245"/>
      <c r="AN45" s="245"/>
      <c r="AO45" s="245"/>
      <c r="AP45" s="221"/>
      <c r="AQ45" s="222"/>
      <c r="AS45" s="2"/>
      <c r="AT45" s="2"/>
      <c r="AU45" s="2"/>
      <c r="AV45" s="2"/>
      <c r="AW45" s="196"/>
      <c r="AX45" s="196"/>
      <c r="AY45" s="196"/>
      <c r="AZ45" s="30"/>
      <c r="BA45" s="30"/>
      <c r="BB45" s="30"/>
      <c r="BC45" s="30"/>
    </row>
    <row r="46" spans="1:55" s="2" customFormat="1" ht="18" customHeight="1" thickBot="1">
      <c r="A46" s="36"/>
      <c r="B46" s="35"/>
      <c r="C46" s="30"/>
      <c r="D46" s="248" t="s">
        <v>221</v>
      </c>
      <c r="E46" s="313">
        <v>1</v>
      </c>
      <c r="F46" s="313"/>
      <c r="G46" s="244"/>
      <c r="H46" s="244"/>
      <c r="I46" s="248" t="s">
        <v>221</v>
      </c>
      <c r="J46" s="313">
        <v>1</v>
      </c>
      <c r="K46" s="313"/>
      <c r="L46" s="244"/>
      <c r="M46" s="244"/>
      <c r="N46" s="248" t="s">
        <v>221</v>
      </c>
      <c r="O46" s="313">
        <v>1</v>
      </c>
      <c r="P46" s="313"/>
      <c r="Q46" s="244"/>
      <c r="R46" s="244"/>
      <c r="S46" s="248" t="s">
        <v>221</v>
      </c>
      <c r="T46" s="313">
        <v>1</v>
      </c>
      <c r="U46" s="313"/>
      <c r="V46" s="30"/>
      <c r="W46" s="30"/>
      <c r="X46" s="248"/>
      <c r="Y46" s="313"/>
      <c r="Z46" s="313"/>
      <c r="AA46" s="30"/>
      <c r="AB46" s="30"/>
      <c r="AC46" s="248"/>
      <c r="AD46" s="313"/>
      <c r="AE46" s="313"/>
      <c r="AF46" s="30"/>
      <c r="AG46" s="30"/>
      <c r="AH46" s="248"/>
      <c r="AI46" s="313"/>
      <c r="AJ46" s="313"/>
      <c r="AK46" s="30"/>
      <c r="AL46" s="30"/>
      <c r="AM46" s="248"/>
      <c r="AN46" s="313"/>
      <c r="AO46" s="313"/>
      <c r="AP46" s="35"/>
      <c r="AQ46" s="55"/>
      <c r="AS46" s="30"/>
      <c r="AT46" s="30"/>
      <c r="AU46" s="30"/>
      <c r="AV46" s="30"/>
      <c r="AW46" s="239"/>
      <c r="AX46" s="309"/>
      <c r="AY46" s="309"/>
      <c r="AZ46" s="196"/>
      <c r="BA46" s="196"/>
      <c r="BB46" s="196"/>
      <c r="BC46" s="196"/>
    </row>
    <row r="47" spans="1:55" s="2" customFormat="1" ht="18" customHeight="1" thickTop="1" thickBot="1">
      <c r="A47" s="314" t="s">
        <v>212</v>
      </c>
      <c r="B47" s="315"/>
      <c r="C47" s="30"/>
      <c r="D47" s="311" t="str">
        <f>D18</f>
        <v>教養領域1</v>
      </c>
      <c r="E47" s="310"/>
      <c r="F47" s="240" t="str">
        <f>IFERROR(VLOOKUP(D47,科目チェック!$C$9:$F$32,4,FALSE)&amp;"","")</f>
        <v/>
      </c>
      <c r="G47" s="30"/>
      <c r="H47" s="30"/>
      <c r="I47" s="311" t="str">
        <f>I18</f>
        <v>教養領域2</v>
      </c>
      <c r="J47" s="310"/>
      <c r="K47" s="240" t="str">
        <f>IFERROR(VLOOKUP(I47,科目チェック!$C$9:$F$32,4,FALSE)&amp;"","")</f>
        <v/>
      </c>
      <c r="L47" s="30"/>
      <c r="M47" s="30"/>
      <c r="N47" s="311" t="str">
        <f>N18</f>
        <v>教養領域3</v>
      </c>
      <c r="O47" s="310"/>
      <c r="P47" s="240" t="str">
        <f>IFERROR(VLOOKUP(N47,科目チェック!$C$9:$F$32,4,FALSE)&amp;"","")</f>
        <v/>
      </c>
      <c r="Q47" s="30"/>
      <c r="R47" s="30"/>
      <c r="S47" s="311" t="str">
        <f>S18</f>
        <v>教養領域4</v>
      </c>
      <c r="T47" s="310"/>
      <c r="U47" s="240" t="str">
        <f>IFERROR(VLOOKUP(S47,科目チェック!$C$9:$F$32,4,FALSE)&amp;"","")</f>
        <v/>
      </c>
      <c r="V47" s="30"/>
      <c r="W47" s="30"/>
      <c r="X47" s="304"/>
      <c r="Y47" s="304"/>
      <c r="Z47" s="238"/>
      <c r="AA47" s="30"/>
      <c r="AB47" s="30"/>
      <c r="AC47" s="304"/>
      <c r="AD47" s="304"/>
      <c r="AE47" s="238"/>
      <c r="AF47" s="30"/>
      <c r="AG47" s="30"/>
      <c r="AH47" s="304"/>
      <c r="AI47" s="304"/>
      <c r="AJ47" s="238"/>
      <c r="AK47" s="30"/>
      <c r="AL47" s="30"/>
      <c r="AM47" s="304"/>
      <c r="AN47" s="304"/>
      <c r="AO47" s="238"/>
      <c r="AP47" s="35"/>
      <c r="AQ47" s="250">
        <f>習得レベル等集計!$O$11</f>
        <v>0</v>
      </c>
      <c r="AS47" s="163"/>
      <c r="AT47" s="163"/>
      <c r="AU47" s="30"/>
      <c r="AV47" s="30"/>
      <c r="AW47" s="30"/>
      <c r="AX47" s="30"/>
      <c r="AY47" s="30"/>
      <c r="AZ47" s="30"/>
      <c r="BA47" s="30"/>
      <c r="BB47" s="30"/>
      <c r="BC47" s="30"/>
    </row>
    <row r="48" spans="1:55" s="2" customFormat="1" ht="18" customHeight="1" thickTop="1" thickBot="1">
      <c r="A48" s="381" t="s">
        <v>270</v>
      </c>
      <c r="B48" s="382"/>
      <c r="C48" s="30"/>
      <c r="D48" s="259"/>
      <c r="E48" s="312"/>
      <c r="F48" s="312"/>
      <c r="G48" s="30"/>
      <c r="H48" s="30"/>
      <c r="I48" s="260"/>
      <c r="J48" s="312"/>
      <c r="K48" s="312"/>
      <c r="L48" s="30"/>
      <c r="M48" s="30"/>
      <c r="N48" s="260" t="s">
        <v>221</v>
      </c>
      <c r="O48" s="312">
        <v>1</v>
      </c>
      <c r="P48" s="312"/>
      <c r="Q48" s="30"/>
      <c r="R48" s="30"/>
      <c r="S48" s="260" t="s">
        <v>207</v>
      </c>
      <c r="T48" s="312">
        <v>1</v>
      </c>
      <c r="U48" s="312"/>
      <c r="V48" s="30"/>
      <c r="W48" s="30"/>
      <c r="X48" s="239"/>
      <c r="Y48" s="309"/>
      <c r="Z48" s="309"/>
      <c r="AA48" s="30"/>
      <c r="AB48" s="30"/>
      <c r="AC48" s="239" t="s">
        <v>207</v>
      </c>
      <c r="AD48" s="309">
        <v>1</v>
      </c>
      <c r="AE48" s="309"/>
      <c r="AF48" s="30"/>
      <c r="AG48" s="30"/>
      <c r="AH48" s="239" t="s">
        <v>207</v>
      </c>
      <c r="AI48" s="309">
        <v>1</v>
      </c>
      <c r="AJ48" s="309"/>
      <c r="AK48" s="30"/>
      <c r="AL48" s="30"/>
      <c r="AM48" s="239"/>
      <c r="AN48" s="309"/>
      <c r="AO48" s="309"/>
      <c r="AP48" s="35"/>
      <c r="AQ48" s="219"/>
      <c r="AS48" s="383"/>
      <c r="AT48" s="383"/>
      <c r="AU48" s="30"/>
      <c r="AV48" s="30"/>
      <c r="AW48" s="239"/>
      <c r="AX48" s="309"/>
      <c r="AY48" s="309"/>
      <c r="AZ48" s="30"/>
      <c r="BA48" s="30"/>
      <c r="BB48" s="30"/>
      <c r="BC48" s="30"/>
    </row>
    <row r="49" spans="1:55" s="2" customFormat="1" ht="18" customHeight="1" thickTop="1" thickBot="1">
      <c r="A49" s="385" t="s">
        <v>456</v>
      </c>
      <c r="B49" s="386"/>
      <c r="C49" s="30"/>
      <c r="D49" s="304"/>
      <c r="E49" s="304"/>
      <c r="F49" s="238"/>
      <c r="G49" s="30"/>
      <c r="H49" s="30"/>
      <c r="I49" s="304"/>
      <c r="J49" s="304"/>
      <c r="K49" s="238"/>
      <c r="L49" s="30"/>
      <c r="M49" s="30"/>
      <c r="N49" s="325" t="str">
        <f>N20</f>
        <v>教養領域（健康運動）</v>
      </c>
      <c r="O49" s="326"/>
      <c r="P49" s="258" t="str">
        <f>IFERROR(VLOOKUP(N49,科目チェック!$C$9:$F$32,4,FALSE)&amp;"","")</f>
        <v/>
      </c>
      <c r="S49" s="370" t="str">
        <f>S20</f>
        <v>総合領域1</v>
      </c>
      <c r="T49" s="371"/>
      <c r="U49" s="258" t="str">
        <f>IFERROR(VLOOKUP(S49,科目チェック!$C$9:$F$32,4,FALSE)&amp;"","")</f>
        <v/>
      </c>
      <c r="V49" s="30"/>
      <c r="W49" s="30"/>
      <c r="X49" s="304"/>
      <c r="Y49" s="304"/>
      <c r="Z49" s="238"/>
      <c r="AA49" s="30"/>
      <c r="AB49" s="30"/>
      <c r="AC49" s="325" t="str">
        <f>AC20</f>
        <v>総合領域2</v>
      </c>
      <c r="AD49" s="326"/>
      <c r="AE49" s="258" t="str">
        <f>IFERROR(VLOOKUP(AC49,科目チェック!$C$9:$F$32,4,FALSE)&amp;"","")</f>
        <v/>
      </c>
      <c r="AF49" s="30"/>
      <c r="AG49" s="30"/>
      <c r="AH49" s="325" t="str">
        <f>AH20</f>
        <v>総合領域3</v>
      </c>
      <c r="AI49" s="326"/>
      <c r="AJ49" s="258" t="str">
        <f>IFERROR(VLOOKUP(AH49,科目チェック!$C$9:$F$32,4,FALSE)&amp;"","")</f>
        <v/>
      </c>
      <c r="AK49" s="30"/>
      <c r="AL49" s="30"/>
      <c r="AM49" s="304"/>
      <c r="AN49" s="304"/>
      <c r="AO49" s="238"/>
      <c r="AP49" s="35"/>
      <c r="AQ49" s="55"/>
      <c r="AS49" s="30"/>
      <c r="AT49" s="30"/>
      <c r="AU49" s="30"/>
      <c r="AV49" s="30"/>
      <c r="AW49" s="304"/>
      <c r="AX49" s="304"/>
      <c r="AY49" s="238"/>
      <c r="AZ49" s="30"/>
      <c r="BA49" s="30"/>
      <c r="BB49" s="30"/>
      <c r="BC49" s="30"/>
    </row>
    <row r="50" spans="1:55" s="2" customFormat="1" ht="18" customHeight="1" thickTop="1">
      <c r="A50" s="36"/>
      <c r="B50" s="35"/>
      <c r="C50" s="31"/>
      <c r="D50" s="32"/>
      <c r="E50" s="32"/>
      <c r="F50" s="32"/>
      <c r="G50" s="31"/>
      <c r="H50" s="31"/>
      <c r="I50" s="32"/>
      <c r="J50" s="32"/>
      <c r="K50" s="32"/>
      <c r="L50" s="31"/>
      <c r="M50" s="31"/>
      <c r="N50" s="32"/>
      <c r="O50" s="32"/>
      <c r="P50" s="32"/>
      <c r="Q50" s="31"/>
      <c r="R50" s="31"/>
      <c r="S50" s="32"/>
      <c r="T50" s="32"/>
      <c r="U50" s="32"/>
      <c r="V50" s="31"/>
      <c r="W50" s="31"/>
      <c r="X50" s="32"/>
      <c r="Y50" s="32"/>
      <c r="Z50" s="32"/>
      <c r="AA50" s="31"/>
      <c r="AB50" s="31"/>
      <c r="AC50" s="32"/>
      <c r="AD50" s="32"/>
      <c r="AE50" s="32"/>
      <c r="AF50" s="31"/>
      <c r="AG50" s="31"/>
      <c r="AH50" s="32"/>
      <c r="AI50" s="32"/>
      <c r="AJ50" s="32"/>
      <c r="AK50" s="31"/>
      <c r="AL50" s="31"/>
      <c r="AM50" s="32"/>
      <c r="AN50" s="32"/>
      <c r="AO50" s="32"/>
      <c r="AP50" s="38"/>
      <c r="AQ50" s="55"/>
      <c r="AS50" s="30"/>
      <c r="AT50" s="30"/>
      <c r="AU50" s="30"/>
      <c r="AV50" s="30"/>
      <c r="AW50" s="196"/>
      <c r="AX50" s="196"/>
      <c r="AY50" s="196"/>
      <c r="AZ50" s="30"/>
      <c r="BA50" s="30"/>
      <c r="BB50" s="30"/>
      <c r="BC50" s="30"/>
    </row>
    <row r="51" spans="1:55" ht="18" customHeight="1" thickBot="1">
      <c r="A51" s="40"/>
      <c r="B51" s="53"/>
      <c r="C51" s="2"/>
      <c r="D51" s="239" t="s">
        <v>207</v>
      </c>
      <c r="E51" s="309">
        <v>3</v>
      </c>
      <c r="F51" s="309"/>
      <c r="G51" s="30"/>
      <c r="H51" s="30"/>
      <c r="I51" s="239"/>
      <c r="J51" s="309"/>
      <c r="K51" s="309"/>
      <c r="L51" s="30"/>
      <c r="M51" s="30"/>
      <c r="N51" s="239"/>
      <c r="O51" s="309"/>
      <c r="P51" s="309"/>
      <c r="Q51" s="30"/>
      <c r="R51" s="30"/>
      <c r="S51" s="239"/>
      <c r="T51" s="309"/>
      <c r="U51" s="309"/>
      <c r="V51" s="30"/>
      <c r="W51" s="30"/>
      <c r="X51" s="239"/>
      <c r="Y51" s="309"/>
      <c r="Z51" s="309"/>
      <c r="AA51" s="30"/>
      <c r="AB51" s="30"/>
      <c r="AC51" s="239"/>
      <c r="AD51" s="309"/>
      <c r="AE51" s="309"/>
      <c r="AF51" s="30"/>
      <c r="AG51" s="30"/>
      <c r="AH51" s="239" t="s">
        <v>207</v>
      </c>
      <c r="AI51" s="309" t="s">
        <v>231</v>
      </c>
      <c r="AJ51" s="309"/>
      <c r="AK51" s="30"/>
      <c r="AL51" s="30"/>
      <c r="AM51" s="239" t="s">
        <v>207</v>
      </c>
      <c r="AN51" s="309" t="s">
        <v>231</v>
      </c>
      <c r="AO51" s="309"/>
      <c r="AP51" s="218"/>
      <c r="AQ51" s="219"/>
      <c r="AS51" s="2"/>
      <c r="AT51" s="2"/>
      <c r="AU51" s="2"/>
      <c r="AV51" s="2"/>
      <c r="AW51" s="239"/>
      <c r="AX51" s="309"/>
      <c r="AY51" s="309"/>
      <c r="AZ51" s="30"/>
      <c r="BA51" s="30"/>
      <c r="BB51" s="30"/>
      <c r="BC51" s="30"/>
    </row>
    <row r="52" spans="1:55" ht="18" customHeight="1" thickTop="1" thickBot="1">
      <c r="A52" s="127"/>
      <c r="B52" s="128"/>
      <c r="C52" s="2"/>
      <c r="D52" s="311" t="str">
        <f>科目チェック!$L$48</f>
        <v>情報リテラシー</v>
      </c>
      <c r="E52" s="310"/>
      <c r="F52" s="240" t="str">
        <f>IFERROR(VLOOKUP(D52,科目チェック!$L$48:$Q$98,4,FALSE)&amp;"","")</f>
        <v/>
      </c>
      <c r="G52" s="30"/>
      <c r="H52" s="30"/>
      <c r="I52" s="304"/>
      <c r="J52" s="304"/>
      <c r="K52" s="238"/>
      <c r="L52" s="30"/>
      <c r="M52" s="30"/>
      <c r="N52" s="304"/>
      <c r="O52" s="304"/>
      <c r="P52" s="238"/>
      <c r="Q52" s="2"/>
      <c r="R52" s="2"/>
      <c r="S52" s="304"/>
      <c r="T52" s="304"/>
      <c r="U52" s="238"/>
      <c r="V52" s="30"/>
      <c r="W52" s="30"/>
      <c r="X52" s="304"/>
      <c r="Y52" s="304"/>
      <c r="Z52" s="238"/>
      <c r="AA52" s="30"/>
      <c r="AB52" s="30"/>
      <c r="AC52" s="304"/>
      <c r="AD52" s="304"/>
      <c r="AE52" s="238"/>
      <c r="AF52" s="30"/>
      <c r="AG52" s="30"/>
      <c r="AH52" s="311" t="str">
        <f>科目チェック!$C$80</f>
        <v>卒業研究Ⅰ</v>
      </c>
      <c r="AI52" s="310"/>
      <c r="AJ52" s="240" t="str">
        <f>IFERROR(VLOOKUP(AH52,科目チェック!$C$48:$F$96,4,FALSE)&amp;"","")</f>
        <v/>
      </c>
      <c r="AK52" s="30"/>
      <c r="AL52" s="30"/>
      <c r="AM52" s="325" t="str">
        <f>科目チェック!$C$81</f>
        <v>卒業研究Ⅱ</v>
      </c>
      <c r="AN52" s="326"/>
      <c r="AO52" s="258" t="str">
        <f>IFERROR(VLOOKUP(AM52,科目チェック!$C$48:$F$96,4,FALSE)&amp;"","")</f>
        <v/>
      </c>
      <c r="AP52" s="218"/>
      <c r="AQ52" s="219"/>
      <c r="AS52" s="146"/>
      <c r="AT52" s="146"/>
      <c r="AU52" s="2"/>
      <c r="AV52" s="2"/>
      <c r="AW52" s="304"/>
      <c r="AX52" s="304"/>
      <c r="AY52" s="238"/>
      <c r="AZ52" s="30"/>
      <c r="BA52" s="30"/>
      <c r="BB52" s="30"/>
      <c r="BC52" s="30"/>
    </row>
    <row r="53" spans="1:55" ht="18" customHeight="1" thickTop="1" thickBot="1">
      <c r="A53" s="129"/>
      <c r="B53" s="130"/>
      <c r="C53" s="2"/>
      <c r="D53" s="260"/>
      <c r="E53" s="312"/>
      <c r="F53" s="312"/>
      <c r="G53" s="30"/>
      <c r="H53" s="30"/>
      <c r="I53" s="239"/>
      <c r="J53" s="309"/>
      <c r="K53" s="309"/>
      <c r="L53" s="30"/>
      <c r="M53" s="30"/>
      <c r="N53" s="239"/>
      <c r="O53" s="309"/>
      <c r="P53" s="309"/>
      <c r="Q53" s="30"/>
      <c r="R53" s="30"/>
      <c r="S53" s="239"/>
      <c r="T53" s="309"/>
      <c r="U53" s="309"/>
      <c r="V53" s="30"/>
      <c r="W53" s="30"/>
      <c r="X53" s="239"/>
      <c r="Y53" s="309"/>
      <c r="Z53" s="309"/>
      <c r="AA53" s="30"/>
      <c r="AB53" s="30"/>
      <c r="AC53" s="239" t="s">
        <v>221</v>
      </c>
      <c r="AD53" s="309"/>
      <c r="AE53" s="309"/>
      <c r="AF53" s="30"/>
      <c r="AG53" s="30"/>
      <c r="AH53" s="260" t="s">
        <v>221</v>
      </c>
      <c r="AI53" s="312"/>
      <c r="AJ53" s="312"/>
      <c r="AK53" s="30"/>
      <c r="AL53" s="30"/>
      <c r="AP53" s="218"/>
      <c r="AQ53" s="219"/>
      <c r="AS53" s="147"/>
      <c r="AT53" s="147"/>
      <c r="AU53" s="2"/>
      <c r="AV53" s="2"/>
      <c r="AW53" s="239"/>
      <c r="AX53" s="309"/>
      <c r="AY53" s="309"/>
      <c r="AZ53" s="30"/>
      <c r="BA53" s="30"/>
      <c r="BB53" s="30"/>
      <c r="BC53" s="30"/>
    </row>
    <row r="54" spans="1:55" ht="18" customHeight="1" thickTop="1" thickBot="1">
      <c r="A54" s="40"/>
      <c r="B54" s="53"/>
      <c r="C54" s="2"/>
      <c r="D54" s="304"/>
      <c r="E54" s="304"/>
      <c r="F54" s="238"/>
      <c r="G54" s="30"/>
      <c r="H54" s="30"/>
      <c r="I54" s="304"/>
      <c r="J54" s="304"/>
      <c r="K54" s="238"/>
      <c r="L54" s="30"/>
      <c r="M54" s="30"/>
      <c r="N54" s="304"/>
      <c r="O54" s="304"/>
      <c r="P54" s="238"/>
      <c r="Q54" s="2"/>
      <c r="R54" s="2"/>
      <c r="S54" s="304"/>
      <c r="T54" s="304"/>
      <c r="U54" s="238"/>
      <c r="V54" s="30"/>
      <c r="W54" s="30"/>
      <c r="X54" s="304"/>
      <c r="Y54" s="304"/>
      <c r="Z54" s="238"/>
      <c r="AA54" s="30"/>
      <c r="AB54" s="30"/>
      <c r="AC54" s="325" t="str">
        <f>科目チェック!$C$60</f>
        <v>技術者の倫理</v>
      </c>
      <c r="AD54" s="326"/>
      <c r="AE54" s="258" t="str">
        <f>IFERROR(VLOOKUP(AC54,科目チェック!$C$48:$F$96,4,FALSE)&amp;"","")</f>
        <v/>
      </c>
      <c r="AF54" s="30"/>
      <c r="AG54" s="30"/>
      <c r="AH54" s="307" t="str">
        <f>科目チェック!$C$71</f>
        <v>知的財産権</v>
      </c>
      <c r="AI54" s="308"/>
      <c r="AJ54" s="249" t="str">
        <f>IFERROR(VLOOKUP(AH54,科目チェック!$C$48:$F$96,4,FALSE)&amp;"","")</f>
        <v/>
      </c>
      <c r="AK54" s="30"/>
      <c r="AL54" s="30"/>
      <c r="AP54" s="218"/>
      <c r="AQ54" s="219"/>
      <c r="AS54" s="2"/>
      <c r="AT54" s="2"/>
      <c r="AU54" s="2"/>
      <c r="AV54" s="2"/>
      <c r="AW54" s="304"/>
      <c r="AX54" s="304"/>
      <c r="AY54" s="238"/>
      <c r="AZ54" s="30"/>
      <c r="BA54" s="30"/>
      <c r="BB54" s="30"/>
      <c r="BC54" s="30"/>
    </row>
    <row r="55" spans="1:55" ht="18" customHeight="1" thickTop="1">
      <c r="A55" s="41"/>
      <c r="B55" s="54"/>
      <c r="C55" s="39"/>
      <c r="D55" s="245"/>
      <c r="E55" s="245"/>
      <c r="F55" s="245"/>
      <c r="G55" s="37"/>
      <c r="H55" s="37"/>
      <c r="I55" s="245"/>
      <c r="J55" s="245"/>
      <c r="K55" s="245"/>
      <c r="L55" s="37"/>
      <c r="M55" s="37"/>
      <c r="N55" s="245"/>
      <c r="O55" s="245"/>
      <c r="P55" s="245"/>
      <c r="Q55" s="39"/>
      <c r="R55" s="39"/>
      <c r="S55" s="245"/>
      <c r="T55" s="245"/>
      <c r="U55" s="245"/>
      <c r="V55" s="37"/>
      <c r="W55" s="37"/>
      <c r="X55" s="245"/>
      <c r="Y55" s="245"/>
      <c r="Z55" s="245"/>
      <c r="AA55" s="37"/>
      <c r="AB55" s="37"/>
      <c r="AC55" s="245"/>
      <c r="AD55" s="245"/>
      <c r="AE55" s="245"/>
      <c r="AF55" s="37"/>
      <c r="AG55" s="37"/>
      <c r="AH55" s="245"/>
      <c r="AI55" s="245"/>
      <c r="AJ55" s="245"/>
      <c r="AK55" s="37"/>
      <c r="AL55" s="37"/>
      <c r="AM55" s="245"/>
      <c r="AN55" s="245"/>
      <c r="AO55" s="245"/>
      <c r="AP55" s="221"/>
      <c r="AQ55" s="222"/>
      <c r="AS55" s="2"/>
      <c r="AT55" s="2"/>
      <c r="AU55" s="2"/>
      <c r="AV55" s="2"/>
      <c r="AW55" s="196"/>
      <c r="AX55" s="196"/>
      <c r="AY55" s="196"/>
      <c r="AZ55" s="30"/>
      <c r="BA55" s="30"/>
      <c r="BB55" s="30"/>
      <c r="BC55" s="30"/>
    </row>
    <row r="56" spans="1:55" ht="18" customHeight="1">
      <c r="A56" s="42"/>
      <c r="B56" s="28"/>
      <c r="C56" s="6"/>
      <c r="D56" s="244"/>
      <c r="E56" s="244"/>
      <c r="F56" s="244"/>
      <c r="G56" s="43"/>
      <c r="H56" s="43"/>
      <c r="I56" s="244"/>
      <c r="J56" s="244"/>
      <c r="K56" s="244"/>
      <c r="L56" s="43"/>
      <c r="M56" s="43"/>
      <c r="N56" s="244"/>
      <c r="O56" s="244"/>
      <c r="P56" s="244"/>
      <c r="Q56" s="6"/>
      <c r="R56" s="6"/>
      <c r="S56" s="244"/>
      <c r="T56" s="244"/>
      <c r="U56" s="244"/>
      <c r="V56" s="43"/>
      <c r="W56" s="43"/>
      <c r="X56" s="244"/>
      <c r="Y56" s="244"/>
      <c r="Z56" s="244"/>
      <c r="AA56" s="43"/>
      <c r="AB56" s="43"/>
      <c r="AC56" s="244"/>
      <c r="AD56" s="244"/>
      <c r="AE56" s="244"/>
      <c r="AF56" s="43"/>
      <c r="AG56" s="43"/>
      <c r="AH56" s="244"/>
      <c r="AI56" s="244"/>
      <c r="AJ56" s="244"/>
      <c r="AK56" s="43"/>
      <c r="AL56" s="43"/>
      <c r="AM56" s="244"/>
      <c r="AN56" s="244"/>
      <c r="AO56" s="244"/>
      <c r="AP56" s="223"/>
      <c r="AQ56" s="224"/>
      <c r="AS56" s="2"/>
      <c r="AT56" s="2"/>
      <c r="AU56" s="2"/>
      <c r="AV56" s="2"/>
      <c r="AW56" s="196"/>
      <c r="AX56" s="196"/>
      <c r="AY56" s="196"/>
      <c r="AZ56" s="30"/>
      <c r="BA56" s="30"/>
      <c r="BB56" s="30"/>
      <c r="BC56" s="30"/>
    </row>
    <row r="57" spans="1:55" ht="18" customHeight="1" thickBot="1">
      <c r="A57" s="40"/>
      <c r="B57" s="53"/>
      <c r="C57" s="2"/>
      <c r="D57" s="239" t="s">
        <v>238</v>
      </c>
      <c r="E57" s="309"/>
      <c r="F57" s="309"/>
      <c r="G57" s="30"/>
      <c r="H57" s="30"/>
      <c r="I57" s="239" t="s">
        <v>221</v>
      </c>
      <c r="J57" s="309"/>
      <c r="K57" s="309"/>
      <c r="L57" s="30"/>
      <c r="M57" s="30"/>
      <c r="N57" s="239" t="s">
        <v>221</v>
      </c>
      <c r="O57" s="309"/>
      <c r="P57" s="309"/>
      <c r="Q57" s="30"/>
      <c r="R57" s="30"/>
      <c r="S57" s="239" t="s">
        <v>221</v>
      </c>
      <c r="T57" s="309"/>
      <c r="U57" s="309"/>
      <c r="V57" s="30"/>
      <c r="W57" s="30"/>
      <c r="X57" s="239"/>
      <c r="Y57" s="309"/>
      <c r="Z57" s="309"/>
      <c r="AA57" s="30"/>
      <c r="AB57" s="30"/>
      <c r="AC57" s="239"/>
      <c r="AD57" s="309"/>
      <c r="AE57" s="309"/>
      <c r="AF57" s="30"/>
      <c r="AG57" s="30"/>
      <c r="AH57" s="239" t="s">
        <v>207</v>
      </c>
      <c r="AI57" s="309" t="s">
        <v>231</v>
      </c>
      <c r="AJ57" s="309"/>
      <c r="AK57" s="30"/>
      <c r="AL57" s="30"/>
      <c r="AM57" s="239" t="s">
        <v>207</v>
      </c>
      <c r="AN57" s="309" t="s">
        <v>231</v>
      </c>
      <c r="AO57" s="309"/>
      <c r="AP57" s="218"/>
      <c r="AQ57" s="219"/>
      <c r="AS57" s="2"/>
      <c r="AT57" s="2"/>
      <c r="AU57" s="2"/>
      <c r="AV57" s="2"/>
      <c r="AW57" s="239"/>
      <c r="AX57" s="309"/>
      <c r="AY57" s="309"/>
      <c r="AZ57" s="30"/>
      <c r="BA57" s="30"/>
      <c r="BB57" s="30"/>
      <c r="BC57" s="30"/>
    </row>
    <row r="58" spans="1:55" ht="18" customHeight="1" thickTop="1" thickBot="1">
      <c r="A58" s="314" t="s">
        <v>213</v>
      </c>
      <c r="B58" s="315"/>
      <c r="C58" s="2"/>
      <c r="D58" s="311" t="str">
        <f>科目チェック!$C$50</f>
        <v>工業数学Ⅰ</v>
      </c>
      <c r="E58" s="310"/>
      <c r="F58" s="240" t="str">
        <f>IFERROR(VLOOKUP(D58,科目チェック!$C$48:$F$96,4,FALSE)&amp;"","")</f>
        <v/>
      </c>
      <c r="G58" s="30"/>
      <c r="H58" s="30"/>
      <c r="I58" s="311" t="str">
        <f>科目チェック!$C$51</f>
        <v>工業数学Ⅱ</v>
      </c>
      <c r="J58" s="310"/>
      <c r="K58" s="240" t="str">
        <f>IFERROR(VLOOKUP(I58,科目チェック!$C$48:$F$96,4,FALSE)&amp;"","")</f>
        <v/>
      </c>
      <c r="L58" s="30"/>
      <c r="M58" s="30"/>
      <c r="N58" s="311" t="str">
        <f>科目チェック!$C$56</f>
        <v>工業数学Ⅲ</v>
      </c>
      <c r="O58" s="310"/>
      <c r="P58" s="240" t="str">
        <f>IFERROR(VLOOKUP(N58,科目チェック!$C$48:$F$96,4,FALSE)&amp;"","")</f>
        <v/>
      </c>
      <c r="Q58" s="2"/>
      <c r="R58" s="2"/>
      <c r="S58" s="305" t="str">
        <f>科目チェック!$C$57</f>
        <v>工業数学Ⅳ</v>
      </c>
      <c r="T58" s="374"/>
      <c r="U58" s="261" t="str">
        <f>IFERROR(VLOOKUP(S58,科目チェック!$C$48:$F$96,4,FALSE)&amp;"","")</f>
        <v/>
      </c>
      <c r="V58" s="30"/>
      <c r="W58" s="30"/>
      <c r="X58" s="304"/>
      <c r="Y58" s="304"/>
      <c r="Z58" s="238"/>
      <c r="AA58" s="30"/>
      <c r="AB58" s="30"/>
      <c r="AC58" s="304"/>
      <c r="AD58" s="304"/>
      <c r="AE58" s="238"/>
      <c r="AF58" s="30"/>
      <c r="AG58" s="30"/>
      <c r="AH58" s="311" t="str">
        <f>科目チェック!$C$80</f>
        <v>卒業研究Ⅰ</v>
      </c>
      <c r="AI58" s="310"/>
      <c r="AJ58" s="240" t="str">
        <f>IFERROR(VLOOKUP(AH58,科目チェック!$C$48:$F$96,4,FALSE)&amp;"","")</f>
        <v/>
      </c>
      <c r="AK58" s="30"/>
      <c r="AL58" s="30"/>
      <c r="AM58" s="311" t="str">
        <f>科目チェック!$C$81</f>
        <v>卒業研究Ⅱ</v>
      </c>
      <c r="AN58" s="310"/>
      <c r="AO58" s="240" t="str">
        <f>IFERROR(VLOOKUP(AM58,科目チェック!$C$48:$F$96,4,FALSE)&amp;"","")</f>
        <v/>
      </c>
      <c r="AP58" s="218"/>
      <c r="AQ58" s="250">
        <f>習得レベル等集計!$O$12</f>
        <v>0</v>
      </c>
      <c r="AS58" s="380"/>
      <c r="AT58" s="380"/>
      <c r="AU58" s="2"/>
      <c r="AV58" s="2"/>
      <c r="AW58" s="304"/>
      <c r="AX58" s="304"/>
      <c r="AY58" s="238"/>
      <c r="AZ58" s="30"/>
      <c r="BA58" s="30"/>
      <c r="BB58" s="30"/>
      <c r="BC58" s="30"/>
    </row>
    <row r="59" spans="1:55" ht="18" customHeight="1" thickTop="1" thickBot="1">
      <c r="A59" s="316" t="s">
        <v>440</v>
      </c>
      <c r="B59" s="317"/>
      <c r="C59" s="2"/>
      <c r="D59" s="260" t="s">
        <v>422</v>
      </c>
      <c r="E59" s="312"/>
      <c r="F59" s="312"/>
      <c r="G59" s="30"/>
      <c r="H59" s="30"/>
      <c r="I59" s="260" t="s">
        <v>221</v>
      </c>
      <c r="J59" s="312"/>
      <c r="K59" s="312"/>
      <c r="L59" s="30"/>
      <c r="M59" s="30"/>
      <c r="N59" s="260"/>
      <c r="O59" s="312"/>
      <c r="P59" s="312"/>
      <c r="Q59" s="30"/>
      <c r="R59" s="30"/>
      <c r="S59" s="248" t="s">
        <v>221</v>
      </c>
      <c r="T59" s="313"/>
      <c r="U59" s="313"/>
      <c r="V59" s="30"/>
      <c r="W59" s="30"/>
      <c r="X59" s="239"/>
      <c r="Y59" s="309"/>
      <c r="Z59" s="309"/>
      <c r="AA59" s="30"/>
      <c r="AB59" s="30"/>
      <c r="AC59" s="269" t="s">
        <v>221</v>
      </c>
      <c r="AD59" s="309"/>
      <c r="AE59" s="309"/>
      <c r="AF59" s="30"/>
      <c r="AG59" s="30"/>
      <c r="AH59" s="260"/>
      <c r="AI59" s="312"/>
      <c r="AJ59" s="312"/>
      <c r="AK59" s="30"/>
      <c r="AL59" s="30"/>
      <c r="AM59" s="260"/>
      <c r="AN59" s="312"/>
      <c r="AO59" s="312"/>
      <c r="AP59" s="218"/>
      <c r="AQ59" s="219"/>
      <c r="AS59" s="379"/>
      <c r="AT59" s="379"/>
      <c r="AU59" s="2"/>
      <c r="AV59" s="2"/>
      <c r="AW59" s="239"/>
      <c r="AX59" s="309"/>
      <c r="AY59" s="309"/>
      <c r="AZ59" s="30"/>
      <c r="BA59" s="30"/>
      <c r="BB59" s="30"/>
      <c r="BC59" s="30"/>
    </row>
    <row r="60" spans="1:55" ht="18" customHeight="1" thickTop="1" thickBot="1">
      <c r="A60" s="316"/>
      <c r="B60" s="317"/>
      <c r="C60" s="2"/>
      <c r="D60" s="311" t="str">
        <f>科目チェック!$L$30</f>
        <v>微分積分学STⅠ</v>
      </c>
      <c r="E60" s="310"/>
      <c r="F60" s="240" t="str">
        <f>IFERROR(VLOOKUP(D60,科目チェック!$L$30:$O$41,4,FALSE)&amp;"","")</f>
        <v/>
      </c>
      <c r="G60" s="30"/>
      <c r="H60" s="30"/>
      <c r="I60" s="311" t="str">
        <f>科目チェック!$L$31</f>
        <v>微分積分学STⅡ</v>
      </c>
      <c r="J60" s="310"/>
      <c r="K60" s="240" t="str">
        <f>IFERROR(VLOOKUP(I60,科目チェック!$L$30:$O$41,4,FALSE)&amp;"","")</f>
        <v/>
      </c>
      <c r="L60" s="30"/>
      <c r="M60" s="30"/>
      <c r="N60" s="375" t="s">
        <v>450</v>
      </c>
      <c r="O60" s="375"/>
      <c r="P60" s="238"/>
      <c r="Q60" s="2"/>
      <c r="R60" s="2"/>
      <c r="S60" s="311" t="str">
        <f>科目チェック!$C$58</f>
        <v>確率及び統計</v>
      </c>
      <c r="T60" s="310"/>
      <c r="U60" s="240" t="str">
        <f>IFERROR(VLOOKUP(S60,科目チェック!$C$48:$F$96,4,FALSE)&amp;"","")</f>
        <v/>
      </c>
      <c r="V60" s="30"/>
      <c r="W60" s="30"/>
      <c r="X60" s="304"/>
      <c r="Y60" s="304"/>
      <c r="Z60" s="238"/>
      <c r="AA60" s="30"/>
      <c r="AB60" s="30"/>
      <c r="AC60" s="307" t="s">
        <v>598</v>
      </c>
      <c r="AD60" s="308"/>
      <c r="AE60" s="272" t="str">
        <f>IFERROR(VLOOKUP(AC60,科目チェック!$L$48:$Q$98,4,FALSE)&amp;"","")</f>
        <v/>
      </c>
      <c r="AF60" s="30"/>
      <c r="AG60" s="30"/>
      <c r="AH60" s="362"/>
      <c r="AI60" s="362"/>
      <c r="AJ60" s="273" t="str">
        <f>IFERROR(VLOOKUP(AH60,科目チェック!$C$48:$F$96,4,FALSE)&amp;"","")</f>
        <v/>
      </c>
      <c r="AK60" s="30"/>
      <c r="AL60" s="30"/>
      <c r="AM60" s="304"/>
      <c r="AN60" s="304"/>
      <c r="AO60" s="238"/>
      <c r="AP60" s="218"/>
      <c r="AQ60" s="219"/>
      <c r="AS60" s="379"/>
      <c r="AT60" s="379"/>
      <c r="AU60" s="2"/>
      <c r="AV60" s="2"/>
      <c r="AW60" s="304"/>
      <c r="AX60" s="304"/>
      <c r="AY60" s="238"/>
      <c r="AZ60" s="30"/>
      <c r="BA60" s="30"/>
      <c r="BB60" s="30"/>
      <c r="BC60" s="30"/>
    </row>
    <row r="61" spans="1:55" ht="18" customHeight="1" thickTop="1" thickBot="1">
      <c r="A61" s="165"/>
      <c r="B61" s="166"/>
      <c r="C61" s="2"/>
      <c r="D61" s="260" t="s">
        <v>239</v>
      </c>
      <c r="E61" s="312"/>
      <c r="F61" s="312"/>
      <c r="G61" s="30"/>
      <c r="H61" s="30"/>
      <c r="I61" s="260" t="s">
        <v>239</v>
      </c>
      <c r="J61" s="312"/>
      <c r="K61" s="312"/>
      <c r="L61" s="30"/>
      <c r="M61" s="30"/>
      <c r="N61" s="239"/>
      <c r="O61" s="309"/>
      <c r="P61" s="309"/>
      <c r="Q61" s="30"/>
      <c r="R61" s="30"/>
      <c r="S61" s="260"/>
      <c r="T61" s="312"/>
      <c r="U61" s="312"/>
      <c r="V61" s="30"/>
      <c r="W61" s="30"/>
      <c r="X61" s="239" t="s">
        <v>221</v>
      </c>
      <c r="Y61" s="309"/>
      <c r="Z61" s="309"/>
      <c r="AA61" s="30"/>
      <c r="AB61" s="30"/>
      <c r="AC61" s="239"/>
      <c r="AD61" s="309"/>
      <c r="AE61" s="309"/>
      <c r="AF61" s="30"/>
      <c r="AG61" s="30"/>
      <c r="AH61" s="257"/>
      <c r="AI61" s="368"/>
      <c r="AJ61" s="368"/>
      <c r="AK61" s="30"/>
      <c r="AL61" s="30"/>
      <c r="AM61" s="239"/>
      <c r="AN61" s="309"/>
      <c r="AO61" s="309"/>
      <c r="AP61" s="218"/>
      <c r="AQ61" s="219"/>
      <c r="AS61" s="2"/>
      <c r="AT61" s="2"/>
      <c r="AU61" s="2"/>
      <c r="AV61" s="2"/>
      <c r="AW61" s="239"/>
      <c r="AX61" s="309"/>
      <c r="AY61" s="309"/>
      <c r="AZ61" s="30"/>
      <c r="BA61" s="30"/>
      <c r="BB61" s="30"/>
      <c r="BC61" s="30"/>
    </row>
    <row r="62" spans="1:55" ht="18" customHeight="1" thickTop="1" thickBot="1">
      <c r="A62" s="40"/>
      <c r="B62" s="53"/>
      <c r="C62" s="2"/>
      <c r="D62" s="305" t="str">
        <f>科目チェック!$C$53</f>
        <v>基礎数学Ⅰ</v>
      </c>
      <c r="E62" s="374"/>
      <c r="F62" s="261" t="str">
        <f>IFERROR(VLOOKUP(D62,科目チェック!$C$48:$F$96,4,FALSE)&amp;"","")</f>
        <v/>
      </c>
      <c r="G62" s="30"/>
      <c r="H62" s="30"/>
      <c r="I62" s="307" t="str">
        <f>科目チェック!$C$54</f>
        <v>基礎数学Ⅱ</v>
      </c>
      <c r="J62" s="318"/>
      <c r="K62" s="243" t="str">
        <f>IFERROR(VLOOKUP(I62,科目チェック!$C$48:$F$96,4,FALSE)&amp;"","")</f>
        <v/>
      </c>
      <c r="L62" s="30"/>
      <c r="M62" s="30"/>
      <c r="N62" s="304"/>
      <c r="O62" s="304"/>
      <c r="P62" s="238"/>
      <c r="Q62" s="2"/>
      <c r="R62" s="2"/>
      <c r="S62" s="304"/>
      <c r="T62" s="304"/>
      <c r="U62" s="238"/>
      <c r="V62" s="30"/>
      <c r="W62" s="30"/>
      <c r="X62" s="311" t="str">
        <f>科目チェック!$L$79</f>
        <v>機械力学</v>
      </c>
      <c r="Y62" s="310"/>
      <c r="Z62" s="240" t="str">
        <f>IFERROR(VLOOKUP(X62,科目チェック!$L$48:$Q$98,4,FALSE)&amp;"","")</f>
        <v/>
      </c>
      <c r="AA62" s="30"/>
      <c r="AB62" s="30"/>
      <c r="AC62" s="304"/>
      <c r="AD62" s="304"/>
      <c r="AE62" s="238"/>
      <c r="AF62" s="30"/>
      <c r="AG62" s="30"/>
      <c r="AH62" s="304"/>
      <c r="AI62" s="304"/>
      <c r="AJ62" s="238"/>
      <c r="AK62" s="30"/>
      <c r="AL62" s="30"/>
      <c r="AM62" s="304"/>
      <c r="AN62" s="304"/>
      <c r="AO62" s="238"/>
      <c r="AP62" s="218"/>
      <c r="AQ62" s="219"/>
      <c r="AS62" s="2"/>
      <c r="AT62" s="2"/>
      <c r="AU62" s="2"/>
      <c r="AV62" s="2"/>
      <c r="AW62" s="304"/>
      <c r="AX62" s="304"/>
      <c r="AY62" s="238"/>
      <c r="AZ62" s="30"/>
      <c r="BA62" s="30"/>
      <c r="BB62" s="30"/>
      <c r="BC62" s="30"/>
    </row>
    <row r="63" spans="1:55" ht="18" customHeight="1" thickTop="1" thickBot="1">
      <c r="A63" s="40"/>
      <c r="B63" s="53"/>
      <c r="C63" s="2"/>
      <c r="D63" s="248"/>
      <c r="E63" s="313"/>
      <c r="F63" s="313"/>
      <c r="G63" s="30"/>
      <c r="H63" s="30"/>
      <c r="L63" s="30"/>
      <c r="M63" s="30"/>
      <c r="N63" s="239" t="s">
        <v>221</v>
      </c>
      <c r="O63" s="309"/>
      <c r="P63" s="309"/>
      <c r="Q63" s="30"/>
      <c r="R63" s="30"/>
      <c r="S63" s="239" t="s">
        <v>240</v>
      </c>
      <c r="T63" s="309"/>
      <c r="U63" s="309"/>
      <c r="V63" s="30"/>
      <c r="W63" s="30"/>
      <c r="X63" s="260" t="s">
        <v>221</v>
      </c>
      <c r="Y63" s="312"/>
      <c r="Z63" s="312"/>
      <c r="AA63" s="30"/>
      <c r="AB63" s="30"/>
      <c r="AC63" s="239" t="s">
        <v>221</v>
      </c>
      <c r="AD63" s="309"/>
      <c r="AE63" s="309"/>
      <c r="AF63" s="30"/>
      <c r="AG63" s="30"/>
      <c r="AH63" s="239" t="s">
        <v>221</v>
      </c>
      <c r="AI63" s="309"/>
      <c r="AJ63" s="309"/>
      <c r="AK63" s="30"/>
      <c r="AL63" s="30"/>
      <c r="AM63" s="239" t="s">
        <v>221</v>
      </c>
      <c r="AN63" s="309"/>
      <c r="AO63" s="309"/>
      <c r="AP63" s="218"/>
      <c r="AQ63" s="219"/>
      <c r="AS63" s="2"/>
      <c r="AT63" s="2"/>
      <c r="AU63" s="2"/>
      <c r="AV63" s="2"/>
      <c r="AW63" s="239"/>
      <c r="AX63" s="309"/>
      <c r="AY63" s="309"/>
      <c r="AZ63" s="30"/>
      <c r="BA63" s="30"/>
      <c r="BB63" s="30"/>
      <c r="BC63" s="30"/>
    </row>
    <row r="64" spans="1:55" ht="18" customHeight="1" thickTop="1" thickBot="1">
      <c r="A64" s="40"/>
      <c r="B64" s="53"/>
      <c r="C64" s="2"/>
      <c r="D64" s="304"/>
      <c r="E64" s="304"/>
      <c r="F64" s="238"/>
      <c r="G64" s="30"/>
      <c r="H64" s="30"/>
      <c r="L64" s="30"/>
      <c r="M64" s="30"/>
      <c r="N64" s="325" t="str">
        <f>科目チェック!$L$59</f>
        <v>流体力学Ⅰ</v>
      </c>
      <c r="O64" s="326"/>
      <c r="P64" s="258" t="str">
        <f>IFERROR(VLOOKUP(N64,科目チェック!$L$48:$Q$98,4,FALSE)&amp;"","")</f>
        <v/>
      </c>
      <c r="Q64" s="2"/>
      <c r="R64" s="2"/>
      <c r="S64" s="325" t="str">
        <f>科目チェック!$L$60</f>
        <v>流体力学Ⅱ</v>
      </c>
      <c r="T64" s="326"/>
      <c r="U64" s="258" t="str">
        <f>IFERROR(VLOOKUP(S64,科目チェック!$L$48:$Q$98,4,FALSE)&amp;"","")</f>
        <v/>
      </c>
      <c r="V64" s="30"/>
      <c r="W64" s="30"/>
      <c r="X64" s="307" t="str">
        <f>科目チェック!$L$74</f>
        <v>流体機械学</v>
      </c>
      <c r="Y64" s="308"/>
      <c r="Z64" s="249" t="str">
        <f>IFERROR(VLOOKUP(X64,科目チェック!$L$48:$Q$98,4,FALSE)&amp;"","")</f>
        <v/>
      </c>
      <c r="AA64" s="30"/>
      <c r="AB64" s="30"/>
      <c r="AC64" s="307" t="str">
        <f>科目チェック!$L$75</f>
        <v>粘性流体力学</v>
      </c>
      <c r="AD64" s="308"/>
      <c r="AE64" s="249" t="str">
        <f>IFERROR(VLOOKUP(AC64,科目チェック!$L$48:$Q$98,4,FALSE)&amp;"","")</f>
        <v/>
      </c>
      <c r="AF64" s="30"/>
      <c r="AG64" s="30"/>
      <c r="AH64" s="307" t="str">
        <f>科目チェック!$L$86</f>
        <v>高速空気力学</v>
      </c>
      <c r="AI64" s="308"/>
      <c r="AJ64" s="249" t="str">
        <f>IFERROR(VLOOKUP(AH64,科目チェック!$L$48:$Q$98,4,FALSE)&amp;"","")</f>
        <v/>
      </c>
      <c r="AK64" s="30"/>
      <c r="AL64" s="30"/>
      <c r="AM64" s="307" t="str">
        <f>科目チェック!$L$87</f>
        <v>航空工学</v>
      </c>
      <c r="AN64" s="308"/>
      <c r="AO64" s="249" t="str">
        <f>IFERROR(VLOOKUP(AM64,科目チェック!$L$48:$Q$98,4,FALSE)&amp;"","")</f>
        <v/>
      </c>
      <c r="AP64" s="218"/>
      <c r="AQ64" s="219"/>
      <c r="AS64" s="2"/>
      <c r="AT64" s="2"/>
      <c r="AU64" s="2"/>
      <c r="AV64" s="2"/>
      <c r="AW64" s="304"/>
      <c r="AX64" s="304"/>
      <c r="AY64" s="238"/>
      <c r="AZ64" s="30"/>
      <c r="BA64" s="30"/>
      <c r="BB64" s="30"/>
      <c r="BC64" s="30"/>
    </row>
    <row r="65" spans="1:55" ht="18" customHeight="1" thickTop="1">
      <c r="A65" s="40"/>
      <c r="B65" s="53"/>
      <c r="C65" s="2"/>
      <c r="D65" s="238"/>
      <c r="E65" s="238"/>
      <c r="F65" s="238"/>
      <c r="G65" s="30"/>
      <c r="H65" s="30"/>
      <c r="I65" s="238"/>
      <c r="J65" s="238"/>
      <c r="K65" s="238"/>
      <c r="L65" s="30"/>
      <c r="M65" s="30"/>
      <c r="N65" s="238"/>
      <c r="O65" s="238"/>
      <c r="P65" s="238"/>
      <c r="Q65" s="2"/>
      <c r="R65" s="2"/>
      <c r="S65" s="238"/>
      <c r="T65" s="238"/>
      <c r="U65" s="238"/>
      <c r="V65" s="30"/>
      <c r="W65" s="30"/>
      <c r="X65" s="238"/>
      <c r="Y65" s="238"/>
      <c r="Z65" s="238"/>
      <c r="AA65" s="30"/>
      <c r="AB65" s="30"/>
      <c r="AC65" s="238"/>
      <c r="AD65" s="238"/>
      <c r="AE65" s="238"/>
      <c r="AF65" s="30"/>
      <c r="AG65" s="30"/>
      <c r="AH65" s="238"/>
      <c r="AI65" s="238"/>
      <c r="AJ65" s="238"/>
      <c r="AK65" s="30"/>
      <c r="AL65" s="30"/>
      <c r="AM65" s="238"/>
      <c r="AN65" s="238"/>
      <c r="AO65" s="238"/>
      <c r="AP65" s="218"/>
      <c r="AQ65" s="219"/>
      <c r="AS65" s="2"/>
      <c r="AT65" s="2"/>
      <c r="AU65" s="2"/>
      <c r="AV65" s="2"/>
      <c r="AW65" s="196"/>
      <c r="AX65" s="196"/>
      <c r="AY65" s="196"/>
      <c r="AZ65" s="30"/>
      <c r="BA65" s="30"/>
      <c r="BB65" s="30"/>
      <c r="BC65" s="30"/>
    </row>
    <row r="66" spans="1:55" ht="18" customHeight="1" thickBot="1">
      <c r="A66" s="40"/>
      <c r="B66" s="53"/>
      <c r="C66" s="2"/>
      <c r="D66" s="239"/>
      <c r="E66" s="309"/>
      <c r="F66" s="309"/>
      <c r="G66" s="30"/>
      <c r="H66" s="30"/>
      <c r="I66" s="239" t="s">
        <v>207</v>
      </c>
      <c r="J66" s="309">
        <v>4</v>
      </c>
      <c r="K66" s="309"/>
      <c r="L66" s="30"/>
      <c r="M66" s="30"/>
      <c r="N66" s="239" t="s">
        <v>221</v>
      </c>
      <c r="O66" s="309"/>
      <c r="P66" s="309"/>
      <c r="Q66" s="30"/>
      <c r="R66" s="30"/>
      <c r="S66" s="239" t="s">
        <v>221</v>
      </c>
      <c r="T66" s="309"/>
      <c r="U66" s="309"/>
      <c r="V66" s="30"/>
      <c r="W66" s="30"/>
      <c r="X66" s="239" t="s">
        <v>241</v>
      </c>
      <c r="Y66" s="309"/>
      <c r="Z66" s="309"/>
      <c r="AA66" s="30"/>
      <c r="AB66" s="30"/>
      <c r="AC66" s="239" t="s">
        <v>221</v>
      </c>
      <c r="AD66" s="309"/>
      <c r="AE66" s="309"/>
      <c r="AF66" s="30"/>
      <c r="AG66" s="30"/>
      <c r="AH66" s="239" t="s">
        <v>221</v>
      </c>
      <c r="AI66" s="309"/>
      <c r="AJ66" s="309"/>
      <c r="AK66" s="30"/>
      <c r="AL66" s="30"/>
      <c r="AM66" s="239"/>
      <c r="AN66" s="309"/>
      <c r="AO66" s="309"/>
      <c r="AP66" s="218"/>
      <c r="AQ66" s="219"/>
      <c r="AS66" s="2"/>
      <c r="AT66" s="2"/>
      <c r="AU66" s="2"/>
      <c r="AV66" s="2"/>
      <c r="AW66" s="239"/>
      <c r="AX66" s="309"/>
      <c r="AY66" s="309"/>
      <c r="AZ66" s="30"/>
      <c r="BA66" s="30"/>
      <c r="BB66" s="30"/>
      <c r="BC66" s="30"/>
    </row>
    <row r="67" spans="1:55" ht="18" customHeight="1" thickTop="1" thickBot="1">
      <c r="A67" s="40"/>
      <c r="B67" s="53"/>
      <c r="C67" s="2"/>
      <c r="D67" s="366"/>
      <c r="E67" s="366"/>
      <c r="F67" s="238"/>
      <c r="G67" s="30"/>
      <c r="H67" s="30"/>
      <c r="I67" s="325" t="str">
        <f>科目チェック!$L$34</f>
        <v>物理学実験</v>
      </c>
      <c r="J67" s="326"/>
      <c r="K67" s="258" t="str">
        <f>IFERROR(VLOOKUP(I67,科目チェック!$L$30:$O$41,4,FALSE)&amp;"","")</f>
        <v/>
      </c>
      <c r="L67" s="30"/>
      <c r="M67" s="30"/>
      <c r="N67" s="325" t="str">
        <f>科目チェック!$L$61</f>
        <v>熱力学Ⅰ</v>
      </c>
      <c r="O67" s="326"/>
      <c r="P67" s="258" t="str">
        <f>IFERROR(VLOOKUP(N67,科目チェック!$L$48:$Q$98,4,FALSE)&amp;"","")</f>
        <v/>
      </c>
      <c r="Q67" s="2"/>
      <c r="R67" s="2"/>
      <c r="S67" s="325" t="str">
        <f>科目チェック!$L$62</f>
        <v>熱力学Ⅱ</v>
      </c>
      <c r="T67" s="326"/>
      <c r="U67" s="258" t="str">
        <f>IFERROR(VLOOKUP(S67,科目チェック!$L$48:$Q$98,4,FALSE)&amp;"","")</f>
        <v/>
      </c>
      <c r="V67" s="30"/>
      <c r="W67" s="30"/>
      <c r="X67" s="325" t="str">
        <f>科目チェック!$L$76</f>
        <v>伝熱工学</v>
      </c>
      <c r="Y67" s="326"/>
      <c r="Z67" s="258" t="str">
        <f>IFERROR(VLOOKUP(X67,科目チェック!$L$48:$Q$98,4,FALSE)&amp;"","")</f>
        <v/>
      </c>
      <c r="AA67" s="30"/>
      <c r="AB67" s="30"/>
      <c r="AC67" s="307" t="str">
        <f>科目チェック!$L$78</f>
        <v>蒸気工学</v>
      </c>
      <c r="AD67" s="308"/>
      <c r="AE67" s="249" t="str">
        <f>IFERROR(VLOOKUP(AC67,科目チェック!$L$48:$Q$98,4,FALSE)&amp;"","")</f>
        <v/>
      </c>
      <c r="AF67" s="30"/>
      <c r="AG67" s="30"/>
      <c r="AH67" s="307" t="str">
        <f>科目チェック!$L$88</f>
        <v>物質移動工学</v>
      </c>
      <c r="AI67" s="308"/>
      <c r="AJ67" s="249" t="str">
        <f>IFERROR(VLOOKUP(AH67,科目チェック!$L$48:$Q$98,4,FALSE)&amp;"","")</f>
        <v/>
      </c>
      <c r="AK67" s="30"/>
      <c r="AL67" s="30"/>
      <c r="AM67" s="304"/>
      <c r="AN67" s="304"/>
      <c r="AO67" s="238"/>
      <c r="AP67" s="218"/>
      <c r="AQ67" s="219"/>
      <c r="AS67" s="2"/>
      <c r="AT67" s="2"/>
      <c r="AU67" s="2"/>
      <c r="AV67" s="2"/>
      <c r="AW67" s="384"/>
      <c r="AX67" s="384"/>
      <c r="AY67" s="238"/>
      <c r="AZ67" s="30"/>
      <c r="BA67" s="30"/>
      <c r="BB67" s="30"/>
      <c r="BC67" s="30"/>
    </row>
    <row r="68" spans="1:55" ht="18" customHeight="1" thickTop="1">
      <c r="A68" s="40"/>
      <c r="B68" s="53"/>
      <c r="C68" s="2"/>
      <c r="D68" s="238"/>
      <c r="E68" s="238"/>
      <c r="F68" s="238"/>
      <c r="G68" s="30"/>
      <c r="H68" s="30"/>
      <c r="I68" s="238"/>
      <c r="J68" s="238"/>
      <c r="K68" s="238"/>
      <c r="L68" s="30"/>
      <c r="M68" s="30"/>
      <c r="N68" s="238"/>
      <c r="O68" s="238"/>
      <c r="P68" s="238"/>
      <c r="Q68" s="2"/>
      <c r="R68" s="2"/>
      <c r="S68" s="238"/>
      <c r="T68" s="238"/>
      <c r="U68" s="238"/>
      <c r="V68" s="30"/>
      <c r="W68" s="30"/>
      <c r="X68" s="238"/>
      <c r="Y68" s="238"/>
      <c r="Z68" s="238"/>
      <c r="AA68" s="30"/>
      <c r="AB68" s="30"/>
      <c r="AC68" s="238"/>
      <c r="AD68" s="238"/>
      <c r="AE68" s="238"/>
      <c r="AF68" s="30"/>
      <c r="AG68" s="30"/>
      <c r="AH68" s="238"/>
      <c r="AI68" s="238"/>
      <c r="AJ68" s="238"/>
      <c r="AK68" s="30"/>
      <c r="AL68" s="30"/>
      <c r="AM68" s="238"/>
      <c r="AN68" s="238"/>
      <c r="AO68" s="238"/>
      <c r="AP68" s="218"/>
      <c r="AQ68" s="219"/>
      <c r="AS68" s="2"/>
      <c r="AT68" s="2"/>
      <c r="AU68" s="2"/>
      <c r="AV68" s="2"/>
      <c r="AW68" s="196"/>
      <c r="AX68" s="196"/>
      <c r="AY68" s="196"/>
      <c r="AZ68" s="30"/>
      <c r="BA68" s="30"/>
      <c r="BB68" s="30"/>
      <c r="BC68" s="30"/>
    </row>
    <row r="69" spans="1:55" ht="18" customHeight="1" thickBot="1">
      <c r="A69" s="40"/>
      <c r="B69" s="53"/>
      <c r="C69" s="2"/>
      <c r="D69" s="239" t="s">
        <v>221</v>
      </c>
      <c r="E69" s="309"/>
      <c r="F69" s="309"/>
      <c r="G69" s="30"/>
      <c r="H69" s="30"/>
      <c r="I69" s="239" t="s">
        <v>221</v>
      </c>
      <c r="J69" s="309"/>
      <c r="K69" s="309"/>
      <c r="L69" s="30"/>
      <c r="M69" s="30"/>
      <c r="N69" s="239"/>
      <c r="O69" s="309"/>
      <c r="P69" s="309"/>
      <c r="Q69" s="30"/>
      <c r="R69" s="30"/>
      <c r="S69" s="239"/>
      <c r="T69" s="309"/>
      <c r="U69" s="309"/>
      <c r="V69" s="30"/>
      <c r="W69" s="30"/>
      <c r="X69" s="239" t="s">
        <v>242</v>
      </c>
      <c r="Y69" s="309"/>
      <c r="Z69" s="309"/>
      <c r="AA69" s="30"/>
      <c r="AB69" s="30"/>
      <c r="AC69" s="239"/>
      <c r="AD69" s="309"/>
      <c r="AE69" s="309"/>
      <c r="AF69" s="30"/>
      <c r="AG69" s="30"/>
      <c r="AH69" s="239"/>
      <c r="AI69" s="309"/>
      <c r="AJ69" s="309"/>
      <c r="AK69" s="30"/>
      <c r="AL69" s="30"/>
      <c r="AM69" s="239"/>
      <c r="AN69" s="309"/>
      <c r="AO69" s="309"/>
      <c r="AP69" s="218"/>
      <c r="AQ69" s="219"/>
      <c r="AS69" s="2"/>
      <c r="AT69" s="2"/>
      <c r="AU69" s="2"/>
      <c r="AV69" s="2"/>
      <c r="AW69" s="239"/>
      <c r="AX69" s="309"/>
      <c r="AY69" s="309"/>
      <c r="AZ69" s="30"/>
      <c r="BA69" s="30"/>
      <c r="BB69" s="30"/>
      <c r="BC69" s="30"/>
    </row>
    <row r="70" spans="1:55" ht="18" customHeight="1" thickTop="1" thickBot="1">
      <c r="A70" s="40"/>
      <c r="B70" s="53"/>
      <c r="C70" s="2"/>
      <c r="D70" s="311" t="str">
        <f>科目チェック!$L$32</f>
        <v>物理学Ⅰ</v>
      </c>
      <c r="E70" s="310"/>
      <c r="F70" s="240" t="str">
        <f>IFERROR(VLOOKUP(D70,科目チェック!$L$30:$O$41,4,FALSE)&amp;"","")</f>
        <v/>
      </c>
      <c r="G70" s="30"/>
      <c r="H70" s="30"/>
      <c r="I70" s="311" t="str">
        <f>科目チェック!$L$33</f>
        <v>物理学Ⅱ</v>
      </c>
      <c r="J70" s="310"/>
      <c r="K70" s="240" t="str">
        <f>IFERROR(VLOOKUP(I70,科目チェック!$L$30:$O$41,4,FALSE)&amp;"","")</f>
        <v/>
      </c>
      <c r="L70" s="30"/>
      <c r="M70" s="30"/>
      <c r="N70" s="367" t="s">
        <v>450</v>
      </c>
      <c r="O70" s="367"/>
      <c r="P70" s="238"/>
      <c r="Q70" s="2"/>
      <c r="R70" s="2"/>
      <c r="S70" s="304"/>
      <c r="T70" s="304"/>
      <c r="U70" s="238"/>
      <c r="V70" s="30"/>
      <c r="W70" s="30"/>
      <c r="X70" s="305" t="str">
        <f>科目チェック!$L$77</f>
        <v>熱機関工学</v>
      </c>
      <c r="Y70" s="306"/>
      <c r="Z70" s="246" t="str">
        <f>IFERROR(VLOOKUP(X70,科目チェック!$L$48:$Q$98,4,FALSE)&amp;"","")</f>
        <v/>
      </c>
      <c r="AA70" s="30"/>
      <c r="AB70" s="30"/>
      <c r="AC70" s="304"/>
      <c r="AD70" s="304"/>
      <c r="AE70" s="238"/>
      <c r="AF70" s="30"/>
      <c r="AG70" s="30"/>
      <c r="AH70" s="304"/>
      <c r="AI70" s="304"/>
      <c r="AJ70" s="238"/>
      <c r="AK70" s="30"/>
      <c r="AL70" s="30"/>
      <c r="AM70" s="304"/>
      <c r="AN70" s="304"/>
      <c r="AO70" s="238"/>
      <c r="AP70" s="218"/>
      <c r="AQ70" s="219"/>
      <c r="AS70" s="2"/>
      <c r="AT70" s="2"/>
      <c r="AU70" s="2"/>
      <c r="AV70" s="2"/>
      <c r="AW70" s="304"/>
      <c r="AX70" s="304"/>
      <c r="AY70" s="238"/>
      <c r="AZ70" s="30"/>
      <c r="BA70" s="30"/>
      <c r="BB70" s="30"/>
      <c r="BC70" s="30"/>
    </row>
    <row r="71" spans="1:55" ht="18" customHeight="1" thickTop="1" thickBot="1">
      <c r="A71" s="40"/>
      <c r="B71" s="53"/>
      <c r="C71" s="2"/>
      <c r="D71" s="260"/>
      <c r="E71" s="312"/>
      <c r="F71" s="312"/>
      <c r="G71" s="30"/>
      <c r="H71" s="30"/>
      <c r="I71" s="260" t="s">
        <v>221</v>
      </c>
      <c r="J71" s="312"/>
      <c r="K71" s="312"/>
      <c r="L71" s="30"/>
      <c r="M71" s="30"/>
      <c r="N71" s="239" t="s">
        <v>221</v>
      </c>
      <c r="O71" s="309"/>
      <c r="P71" s="309"/>
      <c r="Q71" s="30"/>
      <c r="R71" s="30"/>
      <c r="S71" s="239" t="s">
        <v>221</v>
      </c>
      <c r="T71" s="309"/>
      <c r="U71" s="309"/>
      <c r="V71" s="30"/>
      <c r="W71" s="30"/>
      <c r="X71" s="248" t="s">
        <v>221</v>
      </c>
      <c r="Y71" s="313"/>
      <c r="Z71" s="313"/>
      <c r="AA71" s="30"/>
      <c r="AB71" s="30"/>
      <c r="AC71" s="239" t="s">
        <v>221</v>
      </c>
      <c r="AD71" s="309"/>
      <c r="AE71" s="309"/>
      <c r="AF71" s="30"/>
      <c r="AG71" s="30"/>
      <c r="AH71" s="239" t="s">
        <v>221</v>
      </c>
      <c r="AI71" s="309"/>
      <c r="AJ71" s="309"/>
      <c r="AK71" s="30"/>
      <c r="AL71" s="30"/>
      <c r="AM71" s="239"/>
      <c r="AN71" s="309"/>
      <c r="AO71" s="309"/>
      <c r="AP71" s="218"/>
      <c r="AQ71" s="219"/>
      <c r="AS71" s="2"/>
      <c r="AT71" s="2"/>
      <c r="AU71" s="2"/>
      <c r="AV71" s="2"/>
      <c r="AW71" s="239"/>
      <c r="AX71" s="309"/>
      <c r="AY71" s="309"/>
      <c r="AZ71" s="30"/>
      <c r="BA71" s="30"/>
      <c r="BB71" s="30"/>
      <c r="BC71" s="30"/>
    </row>
    <row r="72" spans="1:55" ht="18" customHeight="1" thickTop="1" thickBot="1">
      <c r="A72" s="40"/>
      <c r="B72" s="53"/>
      <c r="C72" s="2"/>
      <c r="D72" s="304"/>
      <c r="E72" s="304"/>
      <c r="F72" s="238"/>
      <c r="G72" s="30"/>
      <c r="H72" s="30"/>
      <c r="I72" s="325" t="str">
        <f>科目チェック!$L$50</f>
        <v>工業力学</v>
      </c>
      <c r="J72" s="326"/>
      <c r="K72" s="258" t="str">
        <f>IFERROR(VLOOKUP(I72,科目チェック!$L$48:$Q$98,4,FALSE)&amp;"","")</f>
        <v/>
      </c>
      <c r="L72" s="30"/>
      <c r="M72" s="30"/>
      <c r="N72" s="325" t="str">
        <f>科目チェック!$L$53</f>
        <v>材料力学Ⅰ</v>
      </c>
      <c r="O72" s="326"/>
      <c r="P72" s="258" t="str">
        <f>IFERROR(VLOOKUP(N72,科目チェック!$L$48:$Q$98,4,FALSE)&amp;"","")</f>
        <v/>
      </c>
      <c r="Q72" s="2"/>
      <c r="R72" s="2"/>
      <c r="S72" s="325" t="str">
        <f>科目チェック!$L$54</f>
        <v>材料力学Ⅱ</v>
      </c>
      <c r="T72" s="326"/>
      <c r="U72" s="258" t="str">
        <f>IFERROR(VLOOKUP(S72,科目チェック!$L$48:$Q$98,4,FALSE)&amp;"","")</f>
        <v/>
      </c>
      <c r="V72" s="30"/>
      <c r="W72" s="30"/>
      <c r="X72" s="325" t="str">
        <f>科目チェック!$L$70</f>
        <v>機器設計基礎学</v>
      </c>
      <c r="Y72" s="326"/>
      <c r="Z72" s="258" t="str">
        <f>IFERROR(VLOOKUP(X72,科目チェック!$L$48:$Q$98,4,FALSE)&amp;"","")</f>
        <v/>
      </c>
      <c r="AA72" s="30"/>
      <c r="AB72" s="30"/>
      <c r="AC72" s="307" t="str">
        <f>科目チェック!$L$71</f>
        <v>弾性力学</v>
      </c>
      <c r="AD72" s="308"/>
      <c r="AE72" s="249" t="str">
        <f>IFERROR(VLOOKUP(AC72,科目チェック!$L$48:$Q$98,4,FALSE)&amp;"","")</f>
        <v/>
      </c>
      <c r="AF72" s="30"/>
      <c r="AG72" s="30"/>
      <c r="AH72" s="307" t="str">
        <f>科目チェック!$L$84</f>
        <v>機器構造学</v>
      </c>
      <c r="AI72" s="308"/>
      <c r="AJ72" s="249" t="str">
        <f>IFERROR(VLOOKUP(AH72,科目チェック!$L$48:$Q$98,4,FALSE)&amp;"","")</f>
        <v/>
      </c>
      <c r="AK72" s="30"/>
      <c r="AL72" s="30"/>
      <c r="AM72" s="304"/>
      <c r="AN72" s="304"/>
      <c r="AO72" s="238"/>
      <c r="AP72" s="218"/>
      <c r="AQ72" s="219"/>
      <c r="AS72" s="2"/>
      <c r="AT72" s="2"/>
      <c r="AU72" s="2"/>
      <c r="AV72" s="2"/>
      <c r="AW72" s="304"/>
      <c r="AX72" s="304"/>
      <c r="AY72" s="238"/>
      <c r="AZ72" s="30"/>
      <c r="BA72" s="30"/>
      <c r="BB72" s="30"/>
      <c r="BC72" s="30"/>
    </row>
    <row r="73" spans="1:55" ht="18" customHeight="1" thickTop="1" thickBot="1">
      <c r="A73" s="40"/>
      <c r="B73" s="53"/>
      <c r="C73" s="2"/>
      <c r="D73" s="239"/>
      <c r="E73" s="309"/>
      <c r="F73" s="309"/>
      <c r="G73" s="30"/>
      <c r="H73" s="30"/>
      <c r="I73" s="239" t="s">
        <v>207</v>
      </c>
      <c r="J73" s="309">
        <v>4</v>
      </c>
      <c r="K73" s="309"/>
      <c r="L73" s="30"/>
      <c r="M73" s="30"/>
      <c r="N73" s="239" t="s">
        <v>221</v>
      </c>
      <c r="O73" s="309"/>
      <c r="P73" s="309"/>
      <c r="Q73" s="30"/>
      <c r="R73" s="30"/>
      <c r="S73" s="239" t="s">
        <v>221</v>
      </c>
      <c r="T73" s="309"/>
      <c r="U73" s="309"/>
      <c r="V73" s="30"/>
      <c r="W73" s="30"/>
      <c r="X73" s="239" t="s">
        <v>221</v>
      </c>
      <c r="Y73" s="309"/>
      <c r="Z73" s="309"/>
      <c r="AA73" s="30"/>
      <c r="AB73" s="30"/>
      <c r="AD73" s="309"/>
      <c r="AE73" s="309"/>
      <c r="AF73" s="30"/>
      <c r="AG73" s="30"/>
      <c r="AH73" s="239"/>
      <c r="AI73" s="309"/>
      <c r="AJ73" s="309"/>
      <c r="AK73" s="30"/>
      <c r="AL73" s="30"/>
      <c r="AM73" s="239"/>
      <c r="AN73" s="309"/>
      <c r="AO73" s="309"/>
      <c r="AP73" s="218"/>
      <c r="AQ73" s="219"/>
      <c r="AS73" s="2"/>
      <c r="AT73" s="2"/>
      <c r="AU73" s="2"/>
      <c r="AV73" s="2"/>
      <c r="AW73" s="239"/>
      <c r="AX73" s="309"/>
      <c r="AY73" s="309"/>
      <c r="AZ73" s="30"/>
      <c r="BA73" s="30"/>
      <c r="BB73" s="30"/>
      <c r="BC73" s="30"/>
    </row>
    <row r="74" spans="1:55" ht="18" customHeight="1" thickTop="1" thickBot="1">
      <c r="A74" s="40"/>
      <c r="B74" s="53"/>
      <c r="C74" s="2"/>
      <c r="D74" s="304"/>
      <c r="E74" s="304"/>
      <c r="F74" s="238"/>
      <c r="G74" s="30"/>
      <c r="H74" s="30"/>
      <c r="I74" s="311" t="str">
        <f>科目チェック!$L$49</f>
        <v>機械製図</v>
      </c>
      <c r="J74" s="310"/>
      <c r="K74" s="240" t="str">
        <f>IFERROR(VLOOKUP(I74,科目チェック!$L$48:$Q$98,4,FALSE)&amp;"","")</f>
        <v/>
      </c>
      <c r="L74" s="30"/>
      <c r="M74" s="30"/>
      <c r="N74" s="311" t="str">
        <f>科目チェック!$L$55</f>
        <v>材料加工学Ⅰ</v>
      </c>
      <c r="O74" s="310"/>
      <c r="P74" s="240" t="str">
        <f>IFERROR(VLOOKUP(N74,科目チェック!$L$48:$Q$98,4,FALSE)&amp;"","")</f>
        <v/>
      </c>
      <c r="Q74" s="2"/>
      <c r="R74" s="2"/>
      <c r="S74" s="305" t="str">
        <f>科目チェック!$L$57</f>
        <v>材料加工学Ⅱ</v>
      </c>
      <c r="T74" s="306"/>
      <c r="U74" s="246" t="str">
        <f>IFERROR(VLOOKUP(S74,科目チェック!$L$48:$Q$98,4,FALSE)&amp;"","")</f>
        <v/>
      </c>
      <c r="V74" s="30"/>
      <c r="W74" s="30"/>
      <c r="X74" s="305" t="str">
        <f>科目チェック!$L$73</f>
        <v>溶接工学</v>
      </c>
      <c r="Y74" s="306"/>
      <c r="Z74" s="246" t="str">
        <f>IFERROR(VLOOKUP(X74,科目チェック!$L$48:$Q$98,4,FALSE)&amp;"","")</f>
        <v/>
      </c>
      <c r="AA74" s="30"/>
      <c r="AB74" s="30"/>
      <c r="AF74" s="30"/>
      <c r="AG74" s="30"/>
      <c r="AH74" s="362"/>
      <c r="AI74" s="362"/>
      <c r="AJ74" s="273"/>
      <c r="AK74" s="30"/>
      <c r="AL74" s="30"/>
      <c r="AM74" s="304"/>
      <c r="AN74" s="304"/>
      <c r="AO74" s="238"/>
      <c r="AP74" s="218"/>
      <c r="AQ74" s="219"/>
      <c r="AS74" s="2"/>
      <c r="AT74" s="2"/>
      <c r="AU74" s="2"/>
      <c r="AV74" s="2"/>
      <c r="AW74" s="304"/>
      <c r="AX74" s="304"/>
      <c r="AY74" s="238"/>
      <c r="AZ74" s="30"/>
      <c r="BA74" s="30"/>
      <c r="BB74" s="30"/>
      <c r="BC74" s="30"/>
    </row>
    <row r="75" spans="1:55" ht="18" customHeight="1" thickTop="1" thickBot="1">
      <c r="A75" s="40"/>
      <c r="B75" s="53"/>
      <c r="C75" s="2"/>
      <c r="D75" s="239"/>
      <c r="E75" s="309"/>
      <c r="F75" s="309"/>
      <c r="G75" s="30"/>
      <c r="H75" s="30"/>
      <c r="I75" s="260" t="s">
        <v>221</v>
      </c>
      <c r="J75" s="312"/>
      <c r="K75" s="312"/>
      <c r="L75" s="30"/>
      <c r="M75" s="30"/>
      <c r="N75" s="260" t="s">
        <v>221</v>
      </c>
      <c r="O75" s="312"/>
      <c r="P75" s="312"/>
      <c r="Q75" s="30"/>
      <c r="R75" s="30"/>
      <c r="S75" s="248" t="s">
        <v>221</v>
      </c>
      <c r="T75" s="313"/>
      <c r="U75" s="313"/>
      <c r="V75" s="30"/>
      <c r="W75" s="30"/>
      <c r="X75" s="248"/>
      <c r="Y75" s="313"/>
      <c r="Z75" s="313"/>
      <c r="AA75" s="30"/>
      <c r="AB75" s="30"/>
      <c r="AC75" s="269" t="s">
        <v>221</v>
      </c>
      <c r="AD75" s="309"/>
      <c r="AE75" s="309"/>
      <c r="AF75" s="30"/>
      <c r="AG75" s="30"/>
      <c r="AH75" s="269" t="s">
        <v>221</v>
      </c>
      <c r="AI75" s="309"/>
      <c r="AJ75" s="309"/>
      <c r="AK75" s="30"/>
      <c r="AL75" s="30"/>
      <c r="AM75" s="239"/>
      <c r="AN75" s="309"/>
      <c r="AO75" s="309"/>
      <c r="AP75" s="218"/>
      <c r="AQ75" s="219"/>
      <c r="AS75" s="2"/>
      <c r="AT75" s="2"/>
      <c r="AU75" s="2"/>
      <c r="AV75" s="2"/>
      <c r="AW75" s="239"/>
      <c r="AX75" s="309"/>
      <c r="AY75" s="309"/>
      <c r="AZ75" s="30"/>
      <c r="BA75" s="30"/>
      <c r="BB75" s="30"/>
      <c r="BC75" s="30"/>
    </row>
    <row r="76" spans="1:55" ht="18" customHeight="1" thickTop="1" thickBot="1">
      <c r="A76" s="40"/>
      <c r="B76" s="53"/>
      <c r="C76" s="2"/>
      <c r="D76" s="304"/>
      <c r="E76" s="304"/>
      <c r="F76" s="238"/>
      <c r="G76" s="30"/>
      <c r="H76" s="30"/>
      <c r="I76" s="311" t="str">
        <f>科目チェック!$L$35</f>
        <v>化学入門Ⅰ</v>
      </c>
      <c r="J76" s="310"/>
      <c r="K76" s="240" t="str">
        <f>IFERROR(VLOOKUP(I76,科目チェック!$L$30:$O$41,4,FALSE)&amp;"","")</f>
        <v/>
      </c>
      <c r="L76" s="30"/>
      <c r="M76" s="30"/>
      <c r="N76" s="311" t="str">
        <f>科目チェック!$L$56</f>
        <v>機械材料Ⅰ</v>
      </c>
      <c r="O76" s="310"/>
      <c r="P76" s="240" t="str">
        <f>IFERROR(VLOOKUP(N76,科目チェック!$L$48:$Q$98,4,FALSE)&amp;"","")</f>
        <v/>
      </c>
      <c r="Q76" s="2"/>
      <c r="R76" s="2"/>
      <c r="S76" s="305" t="str">
        <f>科目チェック!$L$58</f>
        <v>機械材料Ⅱ</v>
      </c>
      <c r="T76" s="306"/>
      <c r="U76" s="246" t="str">
        <f>IFERROR(VLOOKUP(S76,科目チェック!$L$48:$Q$98,4,FALSE)&amp;"","")</f>
        <v/>
      </c>
      <c r="V76" s="30"/>
      <c r="W76" s="30"/>
      <c r="X76" s="362"/>
      <c r="Y76" s="362"/>
      <c r="Z76" s="273"/>
      <c r="AA76" s="30"/>
      <c r="AB76" s="30"/>
      <c r="AC76" s="307" t="s">
        <v>595</v>
      </c>
      <c r="AD76" s="308"/>
      <c r="AE76" s="272" t="str">
        <f>IFERROR(VLOOKUP(AC76,科目チェック!$L$48:$Q$98,4,FALSE)&amp;"","")</f>
        <v/>
      </c>
      <c r="AF76" s="30"/>
      <c r="AG76" s="30"/>
      <c r="AH76" s="307" t="s">
        <v>594</v>
      </c>
      <c r="AI76" s="308"/>
      <c r="AJ76" s="272" t="str">
        <f>IFERROR(VLOOKUP(AH76,科目チェック!$L$48:$Q$98,4,FALSE)&amp;"","")</f>
        <v/>
      </c>
      <c r="AK76" s="30"/>
      <c r="AL76" s="30"/>
      <c r="AM76" s="304"/>
      <c r="AN76" s="304"/>
      <c r="AO76" s="238"/>
      <c r="AP76" s="218"/>
      <c r="AQ76" s="219"/>
      <c r="AS76" s="2"/>
      <c r="AT76" s="2"/>
      <c r="AU76" s="2"/>
      <c r="AV76" s="2"/>
      <c r="AW76" s="304"/>
      <c r="AX76" s="304"/>
      <c r="AY76" s="238"/>
      <c r="AZ76" s="30"/>
      <c r="BA76" s="30"/>
      <c r="BB76" s="30"/>
      <c r="BC76" s="30"/>
    </row>
    <row r="77" spans="1:55" ht="18" customHeight="1" thickTop="1" thickBot="1">
      <c r="A77" s="40"/>
      <c r="B77" s="53"/>
      <c r="C77" s="2"/>
      <c r="D77" s="239"/>
      <c r="E77" s="309"/>
      <c r="F77" s="309"/>
      <c r="G77" s="30"/>
      <c r="H77" s="30"/>
      <c r="I77" s="260"/>
      <c r="J77" s="312"/>
      <c r="K77" s="312"/>
      <c r="L77" s="30"/>
      <c r="M77" s="30"/>
      <c r="N77" s="260"/>
      <c r="O77" s="312"/>
      <c r="P77" s="312"/>
      <c r="Q77" s="30"/>
      <c r="R77" s="30"/>
      <c r="S77" s="248" t="s">
        <v>221</v>
      </c>
      <c r="T77" s="313"/>
      <c r="U77" s="313"/>
      <c r="V77" s="30"/>
      <c r="W77" s="30"/>
      <c r="X77" s="257" t="s">
        <v>221</v>
      </c>
      <c r="Y77" s="368"/>
      <c r="Z77" s="368"/>
      <c r="AA77" s="30"/>
      <c r="AB77" s="30"/>
      <c r="AC77" s="239"/>
      <c r="AD77" s="309"/>
      <c r="AE77" s="309"/>
      <c r="AF77" s="30"/>
      <c r="AG77" s="30"/>
      <c r="AH77" s="239" t="s">
        <v>221</v>
      </c>
      <c r="AI77" s="309"/>
      <c r="AJ77" s="309"/>
      <c r="AK77" s="30"/>
      <c r="AL77" s="30"/>
      <c r="AM77" s="269" t="s">
        <v>221</v>
      </c>
      <c r="AN77" s="309"/>
      <c r="AO77" s="309"/>
      <c r="AP77" s="218"/>
      <c r="AQ77" s="219"/>
      <c r="AS77" s="2"/>
      <c r="AT77" s="2"/>
      <c r="AU77" s="2"/>
      <c r="AV77" s="2"/>
      <c r="AW77" s="239"/>
      <c r="AX77" s="309"/>
      <c r="AY77" s="309"/>
      <c r="AZ77" s="30"/>
      <c r="BA77" s="30"/>
      <c r="BB77" s="30"/>
      <c r="BC77" s="30"/>
    </row>
    <row r="78" spans="1:55" ht="18" customHeight="1" thickTop="1" thickBot="1">
      <c r="A78" s="40"/>
      <c r="B78" s="53"/>
      <c r="C78" s="2"/>
      <c r="D78" s="304"/>
      <c r="E78" s="304"/>
      <c r="F78" s="238"/>
      <c r="G78" s="30"/>
      <c r="H78" s="30"/>
      <c r="I78" s="304"/>
      <c r="J78" s="304"/>
      <c r="K78" s="238"/>
      <c r="L78" s="30"/>
      <c r="M78" s="30"/>
      <c r="N78" s="304"/>
      <c r="O78" s="304"/>
      <c r="P78" s="238"/>
      <c r="Q78" s="2"/>
      <c r="R78" s="2"/>
      <c r="S78" s="311" t="str">
        <f>科目チェック!$L$63</f>
        <v>計測工学</v>
      </c>
      <c r="T78" s="310"/>
      <c r="U78" s="240" t="str">
        <f>IFERROR(VLOOKUP(S78,科目チェック!$L$48:$Q$98,4,FALSE)&amp;"","")</f>
        <v/>
      </c>
      <c r="V78" s="30"/>
      <c r="W78" s="30"/>
      <c r="X78" s="305" t="str">
        <f>科目チェック!L83</f>
        <v>基礎メカトロニクス</v>
      </c>
      <c r="Y78" s="306"/>
      <c r="Z78" s="246" t="str">
        <f>IFERROR(VLOOKUP(X78,科目チェック!$L$48:$Q$98,4,FALSE)&amp;"","")</f>
        <v/>
      </c>
      <c r="AA78" s="30"/>
      <c r="AB78" s="30"/>
      <c r="AC78" s="362"/>
      <c r="AD78" s="362"/>
      <c r="AE78" s="273" t="str">
        <f>IFERROR(VLOOKUP(AC78,科目チェック!$L$48:$Q$98,4,FALSE)&amp;"","")</f>
        <v/>
      </c>
      <c r="AF78" s="30"/>
      <c r="AG78" s="30"/>
      <c r="AH78" s="305" t="s">
        <v>597</v>
      </c>
      <c r="AI78" s="306"/>
      <c r="AJ78" s="246" t="str">
        <f>IFERROR(VLOOKUP(AH78,科目チェック!$L$48:$Q$98,4,FALSE)&amp;"","")</f>
        <v/>
      </c>
      <c r="AK78" s="30"/>
      <c r="AL78" s="30"/>
      <c r="AM78" s="307" t="s">
        <v>596</v>
      </c>
      <c r="AN78" s="308"/>
      <c r="AO78" s="272" t="str">
        <f>IFERROR(VLOOKUP(AM78,科目チェック!$L$48:$Q$98,4,FALSE)&amp;"","")</f>
        <v/>
      </c>
      <c r="AP78" s="218"/>
      <c r="AQ78" s="219"/>
      <c r="AS78" s="2"/>
      <c r="AT78" s="2"/>
      <c r="AU78" s="2"/>
      <c r="AV78" s="2"/>
      <c r="AW78" s="304"/>
      <c r="AX78" s="304"/>
      <c r="AY78" s="238"/>
      <c r="AZ78" s="30"/>
      <c r="BA78" s="30"/>
      <c r="BB78" s="30"/>
      <c r="BC78" s="30"/>
    </row>
    <row r="79" spans="1:55" ht="18" customHeight="1" thickTop="1" thickBot="1">
      <c r="A79" s="40"/>
      <c r="B79" s="53"/>
      <c r="C79" s="2"/>
      <c r="D79" s="239"/>
      <c r="E79" s="309"/>
      <c r="F79" s="309"/>
      <c r="G79" s="30"/>
      <c r="H79" s="30"/>
      <c r="I79" s="239"/>
      <c r="J79" s="309"/>
      <c r="K79" s="309"/>
      <c r="L79" s="30"/>
      <c r="M79" s="30"/>
      <c r="N79" s="239"/>
      <c r="O79" s="309"/>
      <c r="P79" s="309"/>
      <c r="Q79" s="30"/>
      <c r="R79" s="30"/>
      <c r="S79" s="260" t="s">
        <v>221</v>
      </c>
      <c r="T79" s="312"/>
      <c r="U79" s="312"/>
      <c r="V79" s="30"/>
      <c r="W79" s="30"/>
      <c r="X79" s="248" t="s">
        <v>221</v>
      </c>
      <c r="Y79" s="313"/>
      <c r="Z79" s="313"/>
      <c r="AA79" s="30"/>
      <c r="AB79" s="30"/>
      <c r="AC79" s="257" t="s">
        <v>221</v>
      </c>
      <c r="AD79" s="368"/>
      <c r="AE79" s="368"/>
      <c r="AF79" s="30"/>
      <c r="AG79" s="30"/>
      <c r="AH79" s="248" t="s">
        <v>221</v>
      </c>
      <c r="AI79" s="313"/>
      <c r="AJ79" s="313"/>
      <c r="AK79" s="30"/>
      <c r="AL79" s="30"/>
      <c r="AM79" s="239"/>
      <c r="AN79" s="309"/>
      <c r="AO79" s="309"/>
      <c r="AP79" s="218"/>
      <c r="AQ79" s="219"/>
      <c r="AS79" s="2"/>
      <c r="AT79" s="2"/>
      <c r="AU79" s="2"/>
      <c r="AV79" s="2"/>
      <c r="AW79" s="239"/>
      <c r="AX79" s="309"/>
      <c r="AY79" s="309"/>
      <c r="AZ79" s="30"/>
      <c r="BA79" s="30"/>
      <c r="BB79" s="30"/>
      <c r="BC79" s="30"/>
    </row>
    <row r="80" spans="1:55" ht="18" customHeight="1" thickTop="1" thickBot="1">
      <c r="A80" s="40"/>
      <c r="B80" s="53"/>
      <c r="C80" s="2"/>
      <c r="D80" s="304"/>
      <c r="E80" s="304"/>
      <c r="F80" s="238"/>
      <c r="G80" s="30"/>
      <c r="H80" s="30"/>
      <c r="I80" s="304"/>
      <c r="J80" s="304"/>
      <c r="K80" s="238"/>
      <c r="L80" s="30"/>
      <c r="M80" s="30"/>
      <c r="N80" s="304"/>
      <c r="O80" s="304"/>
      <c r="P80" s="238"/>
      <c r="Q80" s="2"/>
      <c r="R80" s="2"/>
      <c r="S80" s="311" t="str">
        <f>科目チェック!$L$64</f>
        <v>基礎制御工学Ⅰ</v>
      </c>
      <c r="T80" s="310"/>
      <c r="U80" s="240" t="str">
        <f>IFERROR(VLOOKUP(S80,科目チェック!$L$48:$Q$98,4,FALSE)&amp;"","")</f>
        <v/>
      </c>
      <c r="V80" s="30"/>
      <c r="W80" s="30"/>
      <c r="X80" s="305" t="str">
        <f>科目チェック!$L$80</f>
        <v>基礎制御工学Ⅱ</v>
      </c>
      <c r="Y80" s="306"/>
      <c r="Z80" s="246" t="str">
        <f>IFERROR(VLOOKUP(X80,科目チェック!$L$48:$Q$98,4,FALSE)&amp;"","")</f>
        <v/>
      </c>
      <c r="AA80" s="30"/>
      <c r="AB80" s="30"/>
      <c r="AC80" s="305" t="str">
        <f>科目チェック!$L$82</f>
        <v>現代制御理論</v>
      </c>
      <c r="AD80" s="306"/>
      <c r="AE80" s="246" t="str">
        <f>IFERROR(VLOOKUP(AC80,科目チェック!$L$48:$Q$98,4,FALSE)&amp;"","")</f>
        <v/>
      </c>
      <c r="AF80" s="30"/>
      <c r="AG80" s="30"/>
      <c r="AH80" s="305" t="str">
        <f>科目チェック!$L$89</f>
        <v>信号処理工学</v>
      </c>
      <c r="AI80" s="306"/>
      <c r="AJ80" s="246" t="str">
        <f>IFERROR(VLOOKUP(AH80,科目チェック!$L$48:$Q$98,4,FALSE)&amp;"","")</f>
        <v/>
      </c>
      <c r="AK80" s="30"/>
      <c r="AL80" s="30"/>
      <c r="AM80" s="304"/>
      <c r="AN80" s="304"/>
      <c r="AO80" s="238"/>
      <c r="AP80" s="218"/>
      <c r="AQ80" s="219"/>
      <c r="AS80" s="2"/>
      <c r="AT80" s="2"/>
      <c r="AU80" s="2"/>
      <c r="AV80" s="2"/>
      <c r="AW80" s="304"/>
      <c r="AX80" s="304"/>
      <c r="AY80" s="238"/>
      <c r="AZ80" s="30"/>
      <c r="BA80" s="30"/>
      <c r="BB80" s="30"/>
      <c r="BC80" s="30"/>
    </row>
    <row r="81" spans="1:55" ht="18" customHeight="1" thickTop="1" thickBot="1">
      <c r="A81" s="40"/>
      <c r="B81" s="53"/>
      <c r="C81" s="2"/>
      <c r="D81" s="239" t="s">
        <v>221</v>
      </c>
      <c r="E81" s="309">
        <v>2</v>
      </c>
      <c r="F81" s="309"/>
      <c r="G81" s="30"/>
      <c r="H81" s="30"/>
      <c r="I81" s="239"/>
      <c r="J81" s="309"/>
      <c r="K81" s="309"/>
      <c r="L81" s="30"/>
      <c r="M81" s="30"/>
      <c r="N81" s="239"/>
      <c r="O81" s="309"/>
      <c r="P81" s="309"/>
      <c r="Q81" s="30"/>
      <c r="R81" s="30"/>
      <c r="S81" s="260" t="s">
        <v>221</v>
      </c>
      <c r="T81" s="312">
        <v>5</v>
      </c>
      <c r="U81" s="312"/>
      <c r="V81" s="30"/>
      <c r="W81" s="30"/>
      <c r="X81" s="248" t="s">
        <v>221</v>
      </c>
      <c r="Y81" s="313">
        <v>5</v>
      </c>
      <c r="Z81" s="313"/>
      <c r="AA81" s="30"/>
      <c r="AB81" s="30"/>
      <c r="AC81" s="248"/>
      <c r="AD81" s="313"/>
      <c r="AE81" s="313"/>
      <c r="AF81" s="30"/>
      <c r="AG81" s="30"/>
      <c r="AH81" s="248"/>
      <c r="AI81" s="313"/>
      <c r="AJ81" s="313"/>
      <c r="AK81" s="30"/>
      <c r="AL81" s="30"/>
      <c r="AM81" s="239"/>
      <c r="AN81" s="309"/>
      <c r="AO81" s="309"/>
      <c r="AP81" s="218"/>
      <c r="AQ81" s="219"/>
      <c r="AS81" s="2"/>
      <c r="AT81" s="2"/>
      <c r="AU81" s="2"/>
      <c r="AV81" s="2"/>
      <c r="AW81" s="239"/>
      <c r="AX81" s="309"/>
      <c r="AY81" s="309"/>
      <c r="AZ81" s="30"/>
      <c r="BA81" s="30"/>
      <c r="BB81" s="30"/>
      <c r="BC81" s="30"/>
    </row>
    <row r="82" spans="1:55" ht="18" customHeight="1" thickTop="1" thickBot="1">
      <c r="A82" s="40"/>
      <c r="B82" s="53"/>
      <c r="C82" s="2"/>
      <c r="D82" s="311" t="str">
        <f>科目チェック!$L$48</f>
        <v>情報リテラシー</v>
      </c>
      <c r="E82" s="310"/>
      <c r="F82" s="240" t="str">
        <f>IFERROR(VLOOKUP(D82,科目チェック!$L$48:$Q$98,4,FALSE)&amp;"","")</f>
        <v/>
      </c>
      <c r="G82" s="30"/>
      <c r="H82" s="30"/>
      <c r="I82" s="304"/>
      <c r="J82" s="304"/>
      <c r="K82" s="238"/>
      <c r="L82" s="30"/>
      <c r="M82" s="30"/>
      <c r="N82" s="304"/>
      <c r="O82" s="304"/>
      <c r="P82" s="238"/>
      <c r="Q82" s="2"/>
      <c r="R82" s="2"/>
      <c r="S82" s="311" t="str">
        <f>科目チェック!$C$52</f>
        <v>プログラミングⅠ</v>
      </c>
      <c r="T82" s="310"/>
      <c r="U82" s="240" t="str">
        <f>IFERROR(VLOOKUP(S82,科目チェック!$C$48:$F$96,4,FALSE)&amp;"","")</f>
        <v/>
      </c>
      <c r="V82" s="30"/>
      <c r="W82" s="30"/>
      <c r="X82" s="305" t="str">
        <f>科目チェック!$C$59</f>
        <v>プログラミングⅡ</v>
      </c>
      <c r="Y82" s="306"/>
      <c r="Z82" s="246" t="str">
        <f>IFERROR(VLOOKUP(X82,科目チェック!$C$48:$F$96,4,FALSE)&amp;"","")</f>
        <v/>
      </c>
      <c r="AA82" s="30"/>
      <c r="AB82" s="30"/>
      <c r="AC82" s="304"/>
      <c r="AD82" s="304"/>
      <c r="AE82" s="238"/>
      <c r="AF82" s="30"/>
      <c r="AG82" s="30"/>
      <c r="AH82" s="304"/>
      <c r="AI82" s="304"/>
      <c r="AJ82" s="238"/>
      <c r="AK82" s="30"/>
      <c r="AL82" s="30"/>
      <c r="AM82" s="304"/>
      <c r="AN82" s="304"/>
      <c r="AO82" s="238"/>
      <c r="AP82" s="218"/>
      <c r="AQ82" s="219"/>
      <c r="AS82" s="2"/>
      <c r="AT82" s="2"/>
      <c r="AU82" s="2"/>
      <c r="AV82" s="2"/>
      <c r="AW82" s="304"/>
      <c r="AX82" s="304"/>
      <c r="AY82" s="238"/>
      <c r="AZ82" s="30"/>
      <c r="BA82" s="30"/>
      <c r="BB82" s="30"/>
      <c r="BC82" s="30"/>
    </row>
    <row r="83" spans="1:55" s="2" customFormat="1" ht="18" customHeight="1" thickTop="1">
      <c r="A83" s="36"/>
      <c r="B83" s="35"/>
      <c r="C83" s="30"/>
      <c r="D83" s="310"/>
      <c r="E83" s="310"/>
      <c r="F83" s="241"/>
      <c r="G83" s="30"/>
      <c r="H83" s="30"/>
      <c r="I83" s="304"/>
      <c r="J83" s="304"/>
      <c r="K83" s="238"/>
      <c r="L83" s="30"/>
      <c r="M83" s="30"/>
      <c r="N83" s="304"/>
      <c r="O83" s="304"/>
      <c r="P83" s="238"/>
      <c r="S83" s="310"/>
      <c r="T83" s="310"/>
      <c r="U83" s="241"/>
      <c r="V83" s="30"/>
      <c r="W83" s="30"/>
      <c r="X83" s="248" t="s">
        <v>221</v>
      </c>
      <c r="Y83" s="313"/>
      <c r="Z83" s="313"/>
      <c r="AA83" s="30"/>
      <c r="AB83" s="30"/>
      <c r="AC83" s="304"/>
      <c r="AD83" s="304"/>
      <c r="AE83" s="238"/>
      <c r="AF83" s="30"/>
      <c r="AG83" s="30"/>
      <c r="AH83" s="304"/>
      <c r="AI83" s="304"/>
      <c r="AJ83" s="238"/>
      <c r="AK83" s="30"/>
      <c r="AL83" s="30"/>
      <c r="AM83" s="304"/>
      <c r="AN83" s="304"/>
      <c r="AO83" s="238"/>
      <c r="AP83" s="35"/>
      <c r="AQ83" s="55"/>
      <c r="AS83" s="30"/>
      <c r="AT83" s="30"/>
      <c r="AU83" s="30"/>
      <c r="AV83" s="30"/>
      <c r="AW83" s="304"/>
      <c r="AX83" s="304"/>
      <c r="AY83" s="238"/>
      <c r="AZ83" s="30"/>
      <c r="BA83" s="30"/>
      <c r="BB83" s="30"/>
      <c r="BC83" s="30"/>
    </row>
    <row r="84" spans="1:55" s="2" customFormat="1" ht="18" customHeight="1">
      <c r="A84" s="36"/>
      <c r="B84" s="35"/>
      <c r="C84" s="30"/>
      <c r="D84" s="239"/>
      <c r="E84" s="309"/>
      <c r="F84" s="309"/>
      <c r="G84" s="30"/>
      <c r="H84" s="30"/>
      <c r="I84" s="239"/>
      <c r="J84" s="309"/>
      <c r="K84" s="309"/>
      <c r="L84" s="30"/>
      <c r="M84" s="30"/>
      <c r="N84" s="239"/>
      <c r="O84" s="309"/>
      <c r="P84" s="309"/>
      <c r="Q84" s="30"/>
      <c r="R84" s="30"/>
      <c r="S84" s="239"/>
      <c r="T84" s="309"/>
      <c r="U84" s="309"/>
      <c r="V84" s="30"/>
      <c r="W84" s="30"/>
      <c r="X84" s="305" t="str">
        <f>科目チェック!$L$69</f>
        <v>機械設計演習</v>
      </c>
      <c r="Y84" s="306"/>
      <c r="Z84" s="246" t="str">
        <f>IFERROR(VLOOKUP(X84,科目チェック!$L$48:$Q$98,4,FALSE)&amp;"","")</f>
        <v/>
      </c>
      <c r="AA84" s="30"/>
      <c r="AB84" s="30"/>
      <c r="AC84" s="239"/>
      <c r="AD84" s="309"/>
      <c r="AE84" s="309"/>
      <c r="AF84" s="30"/>
      <c r="AG84" s="30"/>
      <c r="AH84" s="239"/>
      <c r="AI84" s="309"/>
      <c r="AJ84" s="309"/>
      <c r="AK84" s="30"/>
      <c r="AL84" s="30"/>
      <c r="AM84" s="239"/>
      <c r="AN84" s="309"/>
      <c r="AO84" s="309"/>
      <c r="AP84" s="35"/>
      <c r="AQ84" s="55"/>
      <c r="AS84" s="30"/>
      <c r="AT84" s="30"/>
      <c r="AU84" s="30"/>
      <c r="AV84" s="30"/>
      <c r="AW84" s="239"/>
      <c r="AX84" s="309"/>
      <c r="AY84" s="309"/>
      <c r="AZ84" s="30"/>
      <c r="BA84" s="30"/>
      <c r="BB84" s="30"/>
      <c r="BC84" s="30"/>
    </row>
    <row r="85" spans="1:55" ht="18" customHeight="1" thickBot="1">
      <c r="A85" s="40"/>
      <c r="B85" s="53"/>
      <c r="C85" s="2"/>
      <c r="D85" s="239"/>
      <c r="E85" s="309"/>
      <c r="F85" s="309"/>
      <c r="G85" s="30"/>
      <c r="H85" s="30"/>
      <c r="I85" s="239"/>
      <c r="J85" s="309"/>
      <c r="K85" s="309"/>
      <c r="L85" s="30"/>
      <c r="M85" s="30"/>
      <c r="N85" s="239"/>
      <c r="O85" s="309"/>
      <c r="P85" s="309"/>
      <c r="Q85" s="30"/>
      <c r="R85" s="30"/>
      <c r="S85" s="239"/>
      <c r="T85" s="309"/>
      <c r="U85" s="309"/>
      <c r="V85" s="30"/>
      <c r="W85" s="30"/>
      <c r="X85" s="248" t="s">
        <v>207</v>
      </c>
      <c r="Y85" s="313">
        <v>3</v>
      </c>
      <c r="Z85" s="313"/>
      <c r="AA85" s="30"/>
      <c r="AB85" s="30"/>
      <c r="AC85" s="239" t="s">
        <v>207</v>
      </c>
      <c r="AD85" s="309">
        <v>3</v>
      </c>
      <c r="AE85" s="309"/>
      <c r="AF85" s="30"/>
      <c r="AG85" s="30"/>
      <c r="AH85" s="239"/>
      <c r="AI85" s="309"/>
      <c r="AJ85" s="309"/>
      <c r="AK85" s="30"/>
      <c r="AL85" s="30"/>
      <c r="AM85" s="239"/>
      <c r="AN85" s="309"/>
      <c r="AO85" s="309"/>
      <c r="AP85" s="218"/>
      <c r="AQ85" s="219"/>
      <c r="AS85" s="2"/>
      <c r="AT85" s="2"/>
      <c r="AU85" s="2"/>
      <c r="AV85" s="2"/>
      <c r="AW85" s="239"/>
      <c r="AX85" s="309"/>
      <c r="AY85" s="309"/>
      <c r="AZ85" s="30"/>
      <c r="BA85" s="30"/>
      <c r="BB85" s="30"/>
      <c r="BC85" s="30"/>
    </row>
    <row r="86" spans="1:55" ht="18" customHeight="1" thickTop="1" thickBot="1">
      <c r="A86" s="385" t="s">
        <v>457</v>
      </c>
      <c r="B86" s="386"/>
      <c r="C86" s="2"/>
      <c r="D86" s="304"/>
      <c r="E86" s="304"/>
      <c r="F86" s="238"/>
      <c r="G86" s="30"/>
      <c r="H86" s="30"/>
      <c r="I86" s="304"/>
      <c r="J86" s="304"/>
      <c r="K86" s="238"/>
      <c r="L86" s="30"/>
      <c r="M86" s="30"/>
      <c r="N86" s="304"/>
      <c r="O86" s="304"/>
      <c r="P86" s="238"/>
      <c r="Q86" s="2"/>
      <c r="R86" s="2"/>
      <c r="S86" s="304"/>
      <c r="T86" s="304"/>
      <c r="U86" s="238"/>
      <c r="V86" s="30"/>
      <c r="W86" s="30"/>
      <c r="X86" s="311" t="str">
        <f>X27</f>
        <v>工学融合科目1</v>
      </c>
      <c r="Y86" s="310"/>
      <c r="Z86" s="240" t="str">
        <f>IFERROR(VLOOKUP(X86,科目チェック!$T$48:$X$80,4,FALSE)&amp;"","")</f>
        <v/>
      </c>
      <c r="AA86" s="30"/>
      <c r="AB86" s="30"/>
      <c r="AC86" s="311" t="str">
        <f>AC27</f>
        <v>工学融合科目2</v>
      </c>
      <c r="AD86" s="310"/>
      <c r="AE86" s="240" t="str">
        <f>IFERROR(VLOOKUP(AC86,科目チェック!$T$48:$X$80,4,FALSE)&amp;"","")</f>
        <v/>
      </c>
      <c r="AF86" s="30"/>
      <c r="AG86" s="30"/>
      <c r="AH86" s="304"/>
      <c r="AI86" s="304"/>
      <c r="AJ86" s="238"/>
      <c r="AK86" s="30"/>
      <c r="AL86" s="30"/>
      <c r="AM86" s="304"/>
      <c r="AN86" s="304"/>
      <c r="AO86" s="238"/>
      <c r="AP86" s="218"/>
      <c r="AQ86" s="219"/>
      <c r="AS86" s="2"/>
      <c r="AT86" s="2"/>
      <c r="AU86" s="2"/>
      <c r="AV86" s="2"/>
      <c r="AW86" s="304"/>
      <c r="AX86" s="304"/>
      <c r="AY86" s="238"/>
      <c r="AZ86" s="30"/>
      <c r="BA86" s="30"/>
      <c r="BB86" s="30"/>
      <c r="BC86" s="30"/>
    </row>
    <row r="87" spans="1:55" ht="18" customHeight="1" thickTop="1">
      <c r="A87" s="40"/>
      <c r="B87" s="53"/>
      <c r="C87" s="2"/>
      <c r="D87" s="239"/>
      <c r="E87" s="309"/>
      <c r="F87" s="309"/>
      <c r="G87" s="30"/>
      <c r="H87" s="30"/>
      <c r="I87" s="239"/>
      <c r="J87" s="309"/>
      <c r="K87" s="309"/>
      <c r="L87" s="30"/>
      <c r="M87" s="30"/>
      <c r="N87" s="239"/>
      <c r="O87" s="309"/>
      <c r="P87" s="309"/>
      <c r="Q87" s="30"/>
      <c r="R87" s="30"/>
      <c r="S87" s="239"/>
      <c r="T87" s="309"/>
      <c r="U87" s="309"/>
      <c r="V87" s="30"/>
      <c r="W87" s="30"/>
      <c r="X87" s="260" t="s">
        <v>221</v>
      </c>
      <c r="Y87" s="312"/>
      <c r="Z87" s="312"/>
      <c r="AA87" s="30"/>
      <c r="AB87" s="30"/>
      <c r="AC87" s="260" t="s">
        <v>221</v>
      </c>
      <c r="AD87" s="312"/>
      <c r="AE87" s="312"/>
      <c r="AF87" s="30"/>
      <c r="AG87" s="30"/>
      <c r="AH87" s="239" t="s">
        <v>221</v>
      </c>
      <c r="AI87" s="309"/>
      <c r="AJ87" s="309"/>
      <c r="AK87" s="30"/>
      <c r="AL87" s="30"/>
      <c r="AM87" s="239" t="s">
        <v>221</v>
      </c>
      <c r="AN87" s="309"/>
      <c r="AO87" s="309"/>
      <c r="AP87" s="218"/>
      <c r="AQ87" s="219"/>
      <c r="AS87" s="2"/>
      <c r="AT87" s="2"/>
      <c r="AU87" s="2"/>
      <c r="AV87" s="2"/>
      <c r="AW87" s="239"/>
      <c r="AX87" s="309"/>
      <c r="AY87" s="309"/>
      <c r="AZ87" s="30"/>
      <c r="BA87" s="30"/>
      <c r="BB87" s="30"/>
      <c r="BC87" s="30"/>
    </row>
    <row r="88" spans="1:55" ht="18" customHeight="1">
      <c r="A88" s="40"/>
      <c r="B88" s="53"/>
      <c r="C88" s="2"/>
      <c r="D88" s="304"/>
      <c r="E88" s="304"/>
      <c r="F88" s="238"/>
      <c r="G88" s="30"/>
      <c r="H88" s="30"/>
      <c r="I88" s="304"/>
      <c r="J88" s="304"/>
      <c r="K88" s="238"/>
      <c r="L88" s="30"/>
      <c r="M88" s="30"/>
      <c r="N88" s="304"/>
      <c r="O88" s="304"/>
      <c r="P88" s="238"/>
      <c r="Q88" s="2"/>
      <c r="R88" s="2"/>
      <c r="S88" s="304"/>
      <c r="T88" s="304"/>
      <c r="U88" s="238"/>
      <c r="V88" s="30"/>
      <c r="W88" s="30"/>
      <c r="X88" s="305" t="str">
        <f>科目チェック!$L$91</f>
        <v>機械工学特別講義Ⅰ</v>
      </c>
      <c r="Y88" s="306"/>
      <c r="Z88" s="246" t="str">
        <f>IFERROR(VLOOKUP(X88,科目チェック!$L$48:$Q$98,4,FALSE)&amp;"","")</f>
        <v/>
      </c>
      <c r="AA88" s="30"/>
      <c r="AB88" s="30"/>
      <c r="AC88" s="305" t="str">
        <f>科目チェック!$L$92</f>
        <v>機械工学特別講義Ⅱ</v>
      </c>
      <c r="AD88" s="306"/>
      <c r="AE88" s="246" t="str">
        <f>IFERROR(VLOOKUP(AC88,科目チェック!$L$48:$Q$98,4,FALSE)&amp;"","")</f>
        <v/>
      </c>
      <c r="AF88" s="30"/>
      <c r="AG88" s="30"/>
      <c r="AH88" s="305" t="str">
        <f>科目チェック!$L$93</f>
        <v>機械工学特別講義Ⅲ</v>
      </c>
      <c r="AI88" s="306"/>
      <c r="AJ88" s="246" t="str">
        <f>IFERROR(VLOOKUP(AH88,科目チェック!$L$48:$Q$98,4,FALSE)&amp;"","")</f>
        <v/>
      </c>
      <c r="AK88" s="30"/>
      <c r="AL88" s="30"/>
      <c r="AM88" s="305" t="str">
        <f>科目チェック!$L$94</f>
        <v>機械工学特別講義Ⅳ</v>
      </c>
      <c r="AN88" s="306"/>
      <c r="AO88" s="246" t="str">
        <f>IFERROR(VLOOKUP(AM88,科目チェック!$L$48:$Q$98,4,FALSE)&amp;"","")</f>
        <v/>
      </c>
      <c r="AP88" s="218"/>
      <c r="AQ88" s="219"/>
      <c r="AS88" s="2"/>
      <c r="AT88" s="2"/>
      <c r="AU88" s="2"/>
      <c r="AV88" s="2"/>
      <c r="AW88" s="304"/>
      <c r="AX88" s="304"/>
      <c r="AY88" s="238"/>
      <c r="AZ88" s="30"/>
      <c r="BA88" s="30"/>
      <c r="BB88" s="30"/>
      <c r="BC88" s="30"/>
    </row>
    <row r="89" spans="1:55" ht="18" customHeight="1">
      <c r="A89" s="40"/>
      <c r="B89" s="53"/>
      <c r="C89" s="2"/>
      <c r="D89" s="239"/>
      <c r="E89" s="309"/>
      <c r="F89" s="309"/>
      <c r="G89" s="30"/>
      <c r="H89" s="30"/>
      <c r="I89" s="239"/>
      <c r="J89" s="309"/>
      <c r="K89" s="309"/>
      <c r="L89" s="30"/>
      <c r="M89" s="30"/>
      <c r="N89" s="239"/>
      <c r="O89" s="309"/>
      <c r="P89" s="309"/>
      <c r="Q89" s="30"/>
      <c r="R89" s="30"/>
      <c r="S89" s="239"/>
      <c r="T89" s="309"/>
      <c r="U89" s="309"/>
      <c r="V89" s="30"/>
      <c r="W89" s="30"/>
      <c r="X89" s="248" t="s">
        <v>221</v>
      </c>
      <c r="Y89" s="313"/>
      <c r="Z89" s="313"/>
      <c r="AA89" s="30"/>
      <c r="AB89" s="30"/>
      <c r="AC89" s="248" t="s">
        <v>221</v>
      </c>
      <c r="AD89" s="313"/>
      <c r="AE89" s="313"/>
      <c r="AF89" s="30"/>
      <c r="AG89" s="30"/>
      <c r="AH89" s="248" t="s">
        <v>221</v>
      </c>
      <c r="AI89" s="313"/>
      <c r="AJ89" s="313"/>
      <c r="AK89" s="30"/>
      <c r="AL89" s="30"/>
      <c r="AM89" s="248" t="s">
        <v>221</v>
      </c>
      <c r="AN89" s="313"/>
      <c r="AO89" s="313"/>
      <c r="AP89" s="218"/>
      <c r="AQ89" s="219"/>
      <c r="AS89" s="2"/>
      <c r="AT89" s="2"/>
      <c r="AU89" s="2"/>
      <c r="AV89" s="2"/>
      <c r="AW89" s="239"/>
      <c r="AX89" s="309"/>
      <c r="AY89" s="309"/>
      <c r="AZ89" s="30"/>
      <c r="BA89" s="30"/>
      <c r="BB89" s="30"/>
      <c r="BC89" s="30"/>
    </row>
    <row r="90" spans="1:55" ht="18" customHeight="1">
      <c r="A90" s="40"/>
      <c r="B90" s="53"/>
      <c r="C90" s="2"/>
      <c r="D90" s="304"/>
      <c r="E90" s="304"/>
      <c r="F90" s="238"/>
      <c r="G90" s="30"/>
      <c r="H90" s="30"/>
      <c r="I90" s="304"/>
      <c r="J90" s="304"/>
      <c r="K90" s="238"/>
      <c r="L90" s="30"/>
      <c r="M90" s="30"/>
      <c r="N90" s="304"/>
      <c r="O90" s="304"/>
      <c r="P90" s="238"/>
      <c r="Q90" s="2"/>
      <c r="R90" s="2"/>
      <c r="S90" s="304"/>
      <c r="T90" s="304"/>
      <c r="U90" s="238"/>
      <c r="V90" s="30"/>
      <c r="W90" s="30"/>
      <c r="X90" s="307" t="str">
        <f>科目チェック!$L$95</f>
        <v>機械工学特別講義Ⅴ</v>
      </c>
      <c r="Y90" s="308"/>
      <c r="Z90" s="249" t="str">
        <f>IFERROR(VLOOKUP(X90,科目チェック!$L$48:$Q$98,4,FALSE)&amp;"","")</f>
        <v/>
      </c>
      <c r="AA90" s="30"/>
      <c r="AB90" s="30"/>
      <c r="AC90" s="307" t="str">
        <f>科目チェック!$L$96</f>
        <v>機械工学特別講義Ⅵ</v>
      </c>
      <c r="AD90" s="308"/>
      <c r="AE90" s="249" t="str">
        <f>IFERROR(VLOOKUP(AC90,科目チェック!$L$48:$Q$98,4,FALSE)&amp;"","")</f>
        <v/>
      </c>
      <c r="AF90" s="30"/>
      <c r="AG90" s="30"/>
      <c r="AH90" s="307" t="str">
        <f>科目チェック!L97</f>
        <v>機械工学特別講義Ⅶ</v>
      </c>
      <c r="AI90" s="308"/>
      <c r="AJ90" s="249" t="str">
        <f>IFERROR(VLOOKUP(AH90,科目チェック!$L$48:$Q$98,4,FALSE)&amp;"","")</f>
        <v/>
      </c>
      <c r="AK90" s="30"/>
      <c r="AL90" s="30"/>
      <c r="AM90" s="307" t="str">
        <f>科目チェック!L98</f>
        <v>機械工学特別講義Ⅷ</v>
      </c>
      <c r="AN90" s="308"/>
      <c r="AO90" s="249" t="str">
        <f>IFERROR(VLOOKUP(AM90,科目チェック!$L$48:$Q$98,4,FALSE)&amp;"","")</f>
        <v/>
      </c>
      <c r="AP90" s="218"/>
      <c r="AQ90" s="219"/>
      <c r="AS90" s="2"/>
      <c r="AT90" s="2"/>
      <c r="AU90" s="2"/>
      <c r="AV90" s="2"/>
      <c r="AW90" s="304"/>
      <c r="AX90" s="304"/>
      <c r="AY90" s="238"/>
      <c r="AZ90" s="30"/>
      <c r="BA90" s="30"/>
      <c r="BB90" s="30"/>
      <c r="BC90" s="30"/>
    </row>
    <row r="91" spans="1:55" ht="18" customHeight="1">
      <c r="A91" s="41"/>
      <c r="B91" s="54"/>
      <c r="C91" s="39"/>
      <c r="D91" s="245"/>
      <c r="E91" s="245"/>
      <c r="F91" s="245"/>
      <c r="G91" s="37"/>
      <c r="H91" s="37"/>
      <c r="I91" s="245"/>
      <c r="J91" s="245"/>
      <c r="K91" s="245"/>
      <c r="L91" s="37"/>
      <c r="M91" s="37"/>
      <c r="N91" s="245"/>
      <c r="O91" s="245"/>
      <c r="P91" s="245"/>
      <c r="Q91" s="39"/>
      <c r="R91" s="39"/>
      <c r="S91" s="245"/>
      <c r="T91" s="245"/>
      <c r="U91" s="245"/>
      <c r="V91" s="37"/>
      <c r="W91" s="37"/>
      <c r="X91" s="245"/>
      <c r="Y91" s="245"/>
      <c r="Z91" s="245"/>
      <c r="AA91" s="37"/>
      <c r="AB91" s="37"/>
      <c r="AC91" s="245"/>
      <c r="AD91" s="245"/>
      <c r="AE91" s="245"/>
      <c r="AF91" s="37"/>
      <c r="AG91" s="37"/>
      <c r="AH91" s="245"/>
      <c r="AI91" s="245"/>
      <c r="AJ91" s="245"/>
      <c r="AK91" s="37"/>
      <c r="AL91" s="37"/>
      <c r="AM91" s="245"/>
      <c r="AN91" s="245"/>
      <c r="AO91" s="245"/>
      <c r="AP91" s="221"/>
      <c r="AQ91" s="222"/>
      <c r="AS91" s="2"/>
      <c r="AT91" s="2"/>
      <c r="AU91" s="2"/>
      <c r="AV91" s="2"/>
      <c r="AW91" s="196"/>
      <c r="AX91" s="196"/>
      <c r="AY91" s="196"/>
      <c r="AZ91" s="30"/>
      <c r="BA91" s="30"/>
      <c r="BB91" s="30"/>
      <c r="BC91" s="30"/>
    </row>
    <row r="92" spans="1:55" ht="18" customHeight="1" thickBot="1">
      <c r="A92" s="42"/>
      <c r="B92" s="28"/>
      <c r="C92" s="6"/>
      <c r="D92" s="248" t="s">
        <v>221</v>
      </c>
      <c r="E92" s="313">
        <v>1</v>
      </c>
      <c r="F92" s="313"/>
      <c r="G92" s="43"/>
      <c r="H92" s="43"/>
      <c r="I92" s="248" t="s">
        <v>221</v>
      </c>
      <c r="J92" s="313">
        <v>1</v>
      </c>
      <c r="K92" s="313"/>
      <c r="L92" s="43"/>
      <c r="M92" s="43"/>
      <c r="N92" s="248" t="s">
        <v>221</v>
      </c>
      <c r="O92" s="313">
        <v>1</v>
      </c>
      <c r="P92" s="313"/>
      <c r="Q92" s="43"/>
      <c r="R92" s="43"/>
      <c r="S92" s="248" t="s">
        <v>221</v>
      </c>
      <c r="T92" s="313">
        <v>1</v>
      </c>
      <c r="U92" s="313"/>
      <c r="V92" s="43"/>
      <c r="W92" s="43"/>
      <c r="X92" s="248" t="s">
        <v>221</v>
      </c>
      <c r="Y92" s="313">
        <v>1</v>
      </c>
      <c r="Z92" s="313"/>
      <c r="AA92" s="43"/>
      <c r="AB92" s="43"/>
      <c r="AC92" s="248"/>
      <c r="AD92" s="313"/>
      <c r="AE92" s="313"/>
      <c r="AF92" s="43"/>
      <c r="AG92" s="43"/>
      <c r="AH92" s="248"/>
      <c r="AI92" s="313"/>
      <c r="AJ92" s="313"/>
      <c r="AK92" s="43"/>
      <c r="AL92" s="43"/>
      <c r="AM92" s="248"/>
      <c r="AN92" s="313"/>
      <c r="AO92" s="313"/>
      <c r="AP92" s="223"/>
      <c r="AQ92" s="224"/>
      <c r="AS92" s="2"/>
      <c r="AT92" s="2"/>
      <c r="AU92" s="2"/>
      <c r="AV92" s="2"/>
      <c r="AW92" s="239"/>
      <c r="AX92" s="309"/>
      <c r="AY92" s="309"/>
      <c r="AZ92" s="30"/>
      <c r="BA92" s="30"/>
      <c r="BB92" s="30"/>
      <c r="BC92" s="30"/>
    </row>
    <row r="93" spans="1:55" ht="18" customHeight="1" thickTop="1" thickBot="1">
      <c r="A93" s="314" t="s">
        <v>590</v>
      </c>
      <c r="B93" s="315"/>
      <c r="C93" s="2"/>
      <c r="D93" s="311" t="str">
        <f>D23</f>
        <v>大学英語</v>
      </c>
      <c r="E93" s="310"/>
      <c r="F93" s="240" t="str">
        <f>IFERROR(VLOOKUP(D93,科目チェック!$L$9:$O$18,4,FALSE)&amp;"","")</f>
        <v/>
      </c>
      <c r="G93" s="30"/>
      <c r="H93" s="30"/>
      <c r="I93" s="311" t="str">
        <f>I23</f>
        <v>英語科目1</v>
      </c>
      <c r="J93" s="310"/>
      <c r="K93" s="240" t="str">
        <f>IFERROR(VLOOKUP(I93,科目チェック!$L$9:$O$18,4,FALSE)&amp;"","")</f>
        <v/>
      </c>
      <c r="L93" s="30"/>
      <c r="M93" s="30"/>
      <c r="N93" s="311" t="str">
        <f>N23</f>
        <v>英語科目2</v>
      </c>
      <c r="O93" s="310"/>
      <c r="P93" s="240" t="str">
        <f>IFERROR(VLOOKUP(N93,科目チェック!$L$9:$O$18,4,FALSE)&amp;"","")</f>
        <v/>
      </c>
      <c r="Q93" s="2"/>
      <c r="R93" s="2"/>
      <c r="S93" s="311" t="str">
        <f>S23</f>
        <v>英語科目3</v>
      </c>
      <c r="T93" s="310"/>
      <c r="U93" s="240" t="str">
        <f>IFERROR(VLOOKUP(S93,科目チェック!$L$9:$O$18,4,FALSE)&amp;"","")</f>
        <v/>
      </c>
      <c r="V93" s="2"/>
      <c r="W93" s="2"/>
      <c r="X93" s="311" t="str">
        <f>X23</f>
        <v>英語科目4</v>
      </c>
      <c r="Y93" s="310"/>
      <c r="Z93" s="240" t="str">
        <f>IFERROR(VLOOKUP(X93,科目チェック!$L$9:$O$18,4,FALSE)&amp;"","")</f>
        <v/>
      </c>
      <c r="AA93" s="30"/>
      <c r="AB93" s="30"/>
      <c r="AC93" s="304"/>
      <c r="AD93" s="304"/>
      <c r="AE93" s="238"/>
      <c r="AF93" s="30"/>
      <c r="AG93" s="30"/>
      <c r="AH93" s="304"/>
      <c r="AI93" s="304"/>
      <c r="AJ93" s="238"/>
      <c r="AK93" s="30"/>
      <c r="AL93" s="30"/>
      <c r="AM93" s="304"/>
      <c r="AN93" s="304"/>
      <c r="AO93" s="238"/>
      <c r="AP93" s="218"/>
      <c r="AQ93" s="250">
        <f>習得レベル等集計!$O$13</f>
        <v>0</v>
      </c>
      <c r="AS93" s="380"/>
      <c r="AT93" s="380"/>
      <c r="AU93" s="2"/>
      <c r="AV93" s="2"/>
      <c r="AW93" s="304"/>
      <c r="AX93" s="304"/>
      <c r="AY93" s="238"/>
      <c r="AZ93" s="30"/>
      <c r="BA93" s="30"/>
      <c r="BB93" s="30"/>
      <c r="BC93" s="30"/>
    </row>
    <row r="94" spans="1:55" ht="18" customHeight="1" thickTop="1" thickBot="1">
      <c r="A94" s="316" t="s">
        <v>290</v>
      </c>
      <c r="B94" s="317"/>
      <c r="C94" s="2"/>
      <c r="D94" s="260" t="s">
        <v>221</v>
      </c>
      <c r="E94" s="312">
        <v>1</v>
      </c>
      <c r="F94" s="312"/>
      <c r="G94" s="30"/>
      <c r="H94" s="30"/>
      <c r="I94" s="260" t="s">
        <v>221</v>
      </c>
      <c r="J94" s="312">
        <v>1</v>
      </c>
      <c r="K94" s="312"/>
      <c r="L94" s="30"/>
      <c r="M94" s="30"/>
      <c r="N94" s="260"/>
      <c r="O94" s="312"/>
      <c r="P94" s="312"/>
      <c r="Q94" s="30"/>
      <c r="R94" s="30"/>
      <c r="S94" s="260"/>
      <c r="T94" s="312"/>
      <c r="U94" s="312"/>
      <c r="V94" s="30"/>
      <c r="W94" s="30"/>
      <c r="X94" s="260" t="s">
        <v>221</v>
      </c>
      <c r="Y94" s="312"/>
      <c r="Z94" s="312"/>
      <c r="AA94" s="30"/>
      <c r="AB94" s="30"/>
      <c r="AC94" s="239" t="s">
        <v>221</v>
      </c>
      <c r="AD94" s="309"/>
      <c r="AE94" s="309"/>
      <c r="AF94" s="30"/>
      <c r="AG94" s="30"/>
      <c r="AH94" s="239" t="s">
        <v>221</v>
      </c>
      <c r="AI94" s="309"/>
      <c r="AJ94" s="309"/>
      <c r="AK94" s="30"/>
      <c r="AL94" s="30"/>
      <c r="AM94" s="239" t="s">
        <v>240</v>
      </c>
      <c r="AN94" s="309"/>
      <c r="AO94" s="309"/>
      <c r="AP94" s="218"/>
      <c r="AQ94" s="219"/>
      <c r="AS94" s="379"/>
      <c r="AT94" s="379"/>
      <c r="AU94" s="2"/>
      <c r="AV94" s="2"/>
      <c r="AW94" s="239"/>
      <c r="AX94" s="309"/>
      <c r="AY94" s="309"/>
      <c r="AZ94" s="30"/>
      <c r="BA94" s="30"/>
      <c r="BB94" s="30"/>
      <c r="BC94" s="30"/>
    </row>
    <row r="95" spans="1:55" ht="18" customHeight="1" thickTop="1" thickBot="1">
      <c r="A95" s="316"/>
      <c r="B95" s="317"/>
      <c r="C95" s="2"/>
      <c r="D95" s="311" t="str">
        <f>D25</f>
        <v>第2外国語Ⅰ</v>
      </c>
      <c r="E95" s="310"/>
      <c r="F95" s="240" t="str">
        <f>IFERROR(VLOOKUP(D95,科目チェック!$L$9:$O$18,4,FALSE)&amp;"","")</f>
        <v/>
      </c>
      <c r="G95" s="2"/>
      <c r="H95" s="2"/>
      <c r="I95" s="311" t="str">
        <f>I25</f>
        <v>第2外国語Ⅱ</v>
      </c>
      <c r="J95" s="310"/>
      <c r="K95" s="240" t="str">
        <f>IFERROR(VLOOKUP(I95,科目チェック!$L$9:$O$18,4,FALSE)&amp;"","")</f>
        <v/>
      </c>
      <c r="L95" s="30"/>
      <c r="M95" s="30"/>
      <c r="N95" s="304"/>
      <c r="O95" s="304"/>
      <c r="P95" s="238"/>
      <c r="Q95" s="2"/>
      <c r="R95" s="2"/>
      <c r="S95" s="304"/>
      <c r="T95" s="304"/>
      <c r="U95" s="238"/>
      <c r="V95" s="30"/>
      <c r="W95" s="30"/>
      <c r="X95" s="305" t="str">
        <f>科目チェック!$C$64</f>
        <v>技術英語Ⅰ</v>
      </c>
      <c r="Y95" s="306"/>
      <c r="Z95" s="246" t="str">
        <f>IFERROR(VLOOKUP(X95,科目チェック!$C$48:$F$96,4,FALSE)&amp;"","")</f>
        <v/>
      </c>
      <c r="AA95" s="30"/>
      <c r="AB95" s="30"/>
      <c r="AC95" s="305" t="str">
        <f>科目チェック!$C$65</f>
        <v>技術英語Ⅱ</v>
      </c>
      <c r="AD95" s="306"/>
      <c r="AE95" s="246" t="str">
        <f>IFERROR(VLOOKUP(AC95,科目チェック!$C$48:$F$96,4,FALSE)&amp;"","")</f>
        <v/>
      </c>
      <c r="AF95" s="30"/>
      <c r="AG95" s="30"/>
      <c r="AH95" s="305" t="str">
        <f>科目チェック!$C$86</f>
        <v>技術英語Ⅲ</v>
      </c>
      <c r="AI95" s="306"/>
      <c r="AJ95" s="246" t="str">
        <f>IFERROR(VLOOKUP(AH95,科目チェック!$C$48:$F$96,4,FALSE)&amp;"","")</f>
        <v/>
      </c>
      <c r="AK95" s="30"/>
      <c r="AL95" s="30"/>
      <c r="AM95" s="305" t="str">
        <f>科目チェック!$C$63</f>
        <v>Frontiers of Engineering</v>
      </c>
      <c r="AN95" s="306"/>
      <c r="AO95" s="246" t="str">
        <f>IFERROR(VLOOKUP(AM95,科目チェック!$C$48:$F$96,4,FALSE)&amp;"","")</f>
        <v/>
      </c>
      <c r="AP95" s="218"/>
      <c r="AQ95" s="219"/>
      <c r="AS95" s="379"/>
      <c r="AT95" s="379"/>
      <c r="AU95" s="2"/>
      <c r="AV95" s="2"/>
      <c r="AW95" s="304"/>
      <c r="AX95" s="304"/>
      <c r="AY95" s="238"/>
      <c r="AZ95" s="2"/>
      <c r="BA95" s="2"/>
      <c r="BB95" s="2"/>
      <c r="BC95" s="2"/>
    </row>
    <row r="96" spans="1:55" ht="18" customHeight="1" thickTop="1" thickBot="1">
      <c r="A96" s="385" t="s">
        <v>615</v>
      </c>
      <c r="B96" s="386"/>
      <c r="C96" s="2"/>
      <c r="D96" s="260" t="s">
        <v>221</v>
      </c>
      <c r="E96" s="312"/>
      <c r="F96" s="312"/>
      <c r="G96" s="30"/>
      <c r="H96" s="30"/>
      <c r="I96" s="260"/>
      <c r="J96" s="312"/>
      <c r="K96" s="312"/>
      <c r="L96" s="30"/>
      <c r="M96" s="30"/>
      <c r="N96" s="239"/>
      <c r="O96" s="309"/>
      <c r="P96" s="309"/>
      <c r="Q96" s="30"/>
      <c r="R96" s="30"/>
      <c r="S96" s="239"/>
      <c r="T96" s="309"/>
      <c r="U96" s="309"/>
      <c r="V96" s="30"/>
      <c r="W96" s="30"/>
      <c r="X96" s="248"/>
      <c r="Y96" s="313"/>
      <c r="Z96" s="313"/>
      <c r="AA96" s="30"/>
      <c r="AB96" s="30"/>
      <c r="AC96" s="248" t="s">
        <v>207</v>
      </c>
      <c r="AD96" s="313">
        <v>5</v>
      </c>
      <c r="AE96" s="313"/>
      <c r="AF96" s="30"/>
      <c r="AG96" s="30"/>
      <c r="AH96" s="248" t="s">
        <v>207</v>
      </c>
      <c r="AI96" s="313" t="s">
        <v>231</v>
      </c>
      <c r="AJ96" s="313"/>
      <c r="AK96" s="30"/>
      <c r="AL96" s="30"/>
      <c r="AM96" s="248" t="s">
        <v>207</v>
      </c>
      <c r="AN96" s="313" t="s">
        <v>231</v>
      </c>
      <c r="AO96" s="313"/>
      <c r="AP96" s="218"/>
      <c r="AQ96" s="219"/>
      <c r="AS96" s="2"/>
      <c r="AT96" s="2"/>
      <c r="AU96" s="2"/>
      <c r="AV96" s="2"/>
      <c r="AW96" s="239"/>
      <c r="AX96" s="309"/>
      <c r="AY96" s="309"/>
      <c r="AZ96" s="30"/>
      <c r="BA96" s="30"/>
      <c r="BB96" s="30"/>
      <c r="BC96" s="30"/>
    </row>
    <row r="97" spans="1:55" ht="18" customHeight="1" thickTop="1" thickBot="1">
      <c r="A97" s="385"/>
      <c r="B97" s="386"/>
      <c r="C97" s="2"/>
      <c r="D97" s="311" t="str">
        <f>科目チェック!L9</f>
        <v>日本語表現法入門</v>
      </c>
      <c r="E97" s="310"/>
      <c r="F97" s="240" t="str">
        <f>IFERROR(VLOOKUP(D97,科目チェック!$L$9:$O$18,4,FALSE)&amp;"","")</f>
        <v/>
      </c>
      <c r="G97" s="30"/>
      <c r="H97" s="30"/>
      <c r="I97" s="304"/>
      <c r="J97" s="304"/>
      <c r="K97" s="238"/>
      <c r="L97" s="30"/>
      <c r="M97" s="30"/>
      <c r="N97" s="304"/>
      <c r="O97" s="304"/>
      <c r="P97" s="238"/>
      <c r="Q97" s="2"/>
      <c r="R97" s="2"/>
      <c r="S97" s="304"/>
      <c r="T97" s="304"/>
      <c r="U97" s="238"/>
      <c r="V97" s="30"/>
      <c r="W97" s="30"/>
      <c r="X97" s="304"/>
      <c r="Y97" s="304"/>
      <c r="Z97" s="238"/>
      <c r="AA97" s="30"/>
      <c r="AB97" s="30"/>
      <c r="AC97" s="311" t="str">
        <f>科目チェック!$C$62</f>
        <v>エンジニアリングデザイン演習</v>
      </c>
      <c r="AD97" s="310"/>
      <c r="AE97" s="240" t="str">
        <f>IFERROR(VLOOKUP(AC97,科目チェック!$C$48:$F$96,4,FALSE)&amp;"","")</f>
        <v/>
      </c>
      <c r="AF97" s="30"/>
      <c r="AG97" s="30"/>
      <c r="AH97" s="311" t="str">
        <f>科目チェック!$C$80</f>
        <v>卒業研究Ⅰ</v>
      </c>
      <c r="AI97" s="310"/>
      <c r="AJ97" s="240" t="str">
        <f>IFERROR(VLOOKUP(AH97,科目チェック!$C$48:$F$96,4,FALSE)&amp;"","")</f>
        <v/>
      </c>
      <c r="AK97" s="30"/>
      <c r="AL97" s="30"/>
      <c r="AM97" s="311" t="str">
        <f>科目チェック!$C$81</f>
        <v>卒業研究Ⅱ</v>
      </c>
      <c r="AN97" s="310"/>
      <c r="AO97" s="240" t="str">
        <f>IFERROR(VLOOKUP(AM97,科目チェック!$C$48:$F$96,4,FALSE)&amp;"","")</f>
        <v/>
      </c>
      <c r="AP97" s="218"/>
      <c r="AQ97" s="219"/>
      <c r="AS97" s="2"/>
      <c r="AT97" s="2"/>
      <c r="AU97" s="2"/>
      <c r="AV97" s="2"/>
      <c r="AW97" s="304"/>
      <c r="AX97" s="304"/>
      <c r="AY97" s="238"/>
      <c r="AZ97" s="30"/>
      <c r="BA97" s="30"/>
      <c r="BB97" s="30"/>
      <c r="BC97" s="30"/>
    </row>
    <row r="98" spans="1:55" ht="18" customHeight="1" thickTop="1" thickBot="1">
      <c r="A98" s="40"/>
      <c r="B98" s="53"/>
      <c r="C98" s="2"/>
      <c r="D98" s="260" t="s">
        <v>221</v>
      </c>
      <c r="E98" s="312">
        <v>1</v>
      </c>
      <c r="F98" s="312"/>
      <c r="G98" s="30"/>
      <c r="H98" s="30"/>
      <c r="I98" s="239" t="s">
        <v>221</v>
      </c>
      <c r="J98" s="309">
        <v>3</v>
      </c>
      <c r="K98" s="309"/>
      <c r="L98" s="30"/>
      <c r="M98" s="30"/>
      <c r="N98" s="239"/>
      <c r="O98" s="309"/>
      <c r="P98" s="309"/>
      <c r="Q98" s="30"/>
      <c r="R98" s="30"/>
      <c r="S98" s="239"/>
      <c r="T98" s="309"/>
      <c r="U98" s="309"/>
      <c r="V98" s="30"/>
      <c r="W98" s="30"/>
      <c r="X98" s="239" t="s">
        <v>221</v>
      </c>
      <c r="Y98" s="309">
        <v>5</v>
      </c>
      <c r="Z98" s="309"/>
      <c r="AA98" s="30"/>
      <c r="AB98" s="30"/>
      <c r="AC98" s="260" t="s">
        <v>221</v>
      </c>
      <c r="AD98" s="312">
        <v>5</v>
      </c>
      <c r="AE98" s="312"/>
      <c r="AF98" s="30"/>
      <c r="AG98" s="30"/>
      <c r="AH98" s="260"/>
      <c r="AI98" s="312"/>
      <c r="AJ98" s="312"/>
      <c r="AK98" s="30"/>
      <c r="AL98" s="30"/>
      <c r="AM98" s="260"/>
      <c r="AN98" s="312"/>
      <c r="AO98" s="312"/>
      <c r="AP98" s="218"/>
      <c r="AQ98" s="219"/>
      <c r="AS98" s="2"/>
      <c r="AT98" s="2"/>
      <c r="AU98" s="2"/>
      <c r="AV98" s="2"/>
      <c r="AW98" s="239"/>
      <c r="AX98" s="309"/>
      <c r="AY98" s="309"/>
      <c r="AZ98" s="30"/>
      <c r="BA98" s="30"/>
      <c r="BB98" s="30"/>
      <c r="BC98" s="30"/>
    </row>
    <row r="99" spans="1:55" ht="18" customHeight="1" thickTop="1" thickBot="1">
      <c r="A99" s="40"/>
      <c r="B99" s="53"/>
      <c r="C99" s="2"/>
      <c r="D99" s="311" t="str">
        <f>科目チェック!$C$48</f>
        <v>工学基礎演習</v>
      </c>
      <c r="E99" s="310"/>
      <c r="F99" s="240" t="str">
        <f>IFERROR(VLOOKUP(D99,科目チェック!$C$48:$F$96,4,FALSE)&amp;"","")</f>
        <v/>
      </c>
      <c r="G99" s="30"/>
      <c r="H99" s="30"/>
      <c r="I99" s="311" t="str">
        <f>科目チェック!$L$34</f>
        <v>物理学実験</v>
      </c>
      <c r="J99" s="310"/>
      <c r="K99" s="240" t="str">
        <f>IFERROR(VLOOKUP(I99,科目チェック!$L$30:$O$41,4,FALSE)&amp;"","")</f>
        <v/>
      </c>
      <c r="L99" s="30"/>
      <c r="M99" s="30"/>
      <c r="N99" s="304"/>
      <c r="O99" s="304"/>
      <c r="P99" s="238"/>
      <c r="Q99" s="2"/>
      <c r="R99" s="2"/>
      <c r="S99" s="304"/>
      <c r="T99" s="304"/>
      <c r="U99" s="238"/>
      <c r="V99" s="30"/>
      <c r="W99" s="30"/>
      <c r="X99" s="311" t="str">
        <f>科目チェック!$L$65</f>
        <v>機械工学実験Ⅰ</v>
      </c>
      <c r="Y99" s="310"/>
      <c r="Z99" s="240" t="str">
        <f>IFERROR(VLOOKUP(X99,科目チェック!$L$48:$Q$98,4,FALSE)&amp;"","")</f>
        <v/>
      </c>
      <c r="AA99" s="30"/>
      <c r="AB99" s="30"/>
      <c r="AC99" s="311" t="str">
        <f>科目チェック!$L$66</f>
        <v>機械工学実験Ⅱ</v>
      </c>
      <c r="AD99" s="310"/>
      <c r="AE99" s="240" t="str">
        <f>IFERROR(VLOOKUP(AC99,科目チェック!$L$48:$Q$98,4,FALSE)&amp;"","")</f>
        <v/>
      </c>
      <c r="AF99" s="30"/>
      <c r="AG99" s="30"/>
      <c r="AH99" s="304"/>
      <c r="AI99" s="304"/>
      <c r="AJ99" s="238"/>
      <c r="AK99" s="30"/>
      <c r="AL99" s="30"/>
      <c r="AM99" s="304"/>
      <c r="AN99" s="304"/>
      <c r="AO99" s="238"/>
      <c r="AP99" s="218"/>
      <c r="AQ99" s="219"/>
      <c r="AS99" s="2"/>
      <c r="AT99" s="2"/>
      <c r="AU99" s="2"/>
      <c r="AV99" s="2"/>
      <c r="AW99" s="304"/>
      <c r="AX99" s="304"/>
      <c r="AY99" s="238"/>
      <c r="AZ99" s="30"/>
      <c r="BA99" s="30"/>
      <c r="BB99" s="30"/>
      <c r="BC99" s="30"/>
    </row>
    <row r="100" spans="1:55" ht="18" customHeight="1" thickTop="1" thickBot="1">
      <c r="A100" s="40"/>
      <c r="B100" s="53"/>
      <c r="C100" s="2"/>
      <c r="D100" s="260"/>
      <c r="E100" s="312"/>
      <c r="F100" s="312"/>
      <c r="G100" s="30"/>
      <c r="H100" s="30"/>
      <c r="I100" s="260" t="s">
        <v>221</v>
      </c>
      <c r="J100" s="312">
        <v>3</v>
      </c>
      <c r="K100" s="312"/>
      <c r="L100" s="30"/>
      <c r="M100" s="30"/>
      <c r="N100" s="239" t="s">
        <v>221</v>
      </c>
      <c r="O100" s="309">
        <v>5</v>
      </c>
      <c r="P100" s="309"/>
      <c r="Q100" s="30"/>
      <c r="R100" s="30"/>
      <c r="S100" s="239" t="s">
        <v>221</v>
      </c>
      <c r="T100" s="309">
        <v>5</v>
      </c>
      <c r="U100" s="309"/>
      <c r="V100" s="30"/>
      <c r="W100" s="30"/>
      <c r="X100" s="260" t="s">
        <v>207</v>
      </c>
      <c r="Y100" s="312">
        <v>5</v>
      </c>
      <c r="Z100" s="312"/>
      <c r="AA100" s="30"/>
      <c r="AB100" s="30"/>
      <c r="AC100" s="260" t="s">
        <v>207</v>
      </c>
      <c r="AD100" s="312">
        <v>5</v>
      </c>
      <c r="AE100" s="312"/>
      <c r="AF100" s="30"/>
      <c r="AG100" s="30"/>
      <c r="AH100" s="239"/>
      <c r="AI100" s="309"/>
      <c r="AJ100" s="309"/>
      <c r="AK100" s="30"/>
      <c r="AL100" s="30"/>
      <c r="AM100" s="239"/>
      <c r="AN100" s="309"/>
      <c r="AO100" s="309"/>
      <c r="AP100" s="218"/>
      <c r="AQ100" s="219"/>
      <c r="AS100" s="2"/>
      <c r="AT100" s="2"/>
      <c r="AU100" s="2"/>
      <c r="AV100" s="2"/>
      <c r="AW100" s="239"/>
      <c r="AX100" s="309"/>
      <c r="AY100" s="309"/>
      <c r="AZ100" s="30"/>
      <c r="BA100" s="30"/>
      <c r="BB100" s="30"/>
      <c r="BC100" s="30"/>
    </row>
    <row r="101" spans="1:55" ht="18" customHeight="1" thickTop="1" thickBot="1">
      <c r="A101" s="40"/>
      <c r="B101" s="53"/>
      <c r="C101" s="2"/>
      <c r="D101" s="304"/>
      <c r="E101" s="304"/>
      <c r="F101" s="238"/>
      <c r="G101" s="30"/>
      <c r="H101" s="30"/>
      <c r="I101" s="311" t="str">
        <f>科目チェック!$L$49</f>
        <v>機械製図</v>
      </c>
      <c r="J101" s="310"/>
      <c r="K101" s="240" t="str">
        <f>IFERROR(VLOOKUP(I101,科目チェック!$L$48:$Q$98,4,FALSE)&amp;"","")</f>
        <v/>
      </c>
      <c r="L101" s="30"/>
      <c r="M101" s="30"/>
      <c r="N101" s="311" t="str">
        <f>科目チェック!$L$51</f>
        <v>材料加工学実習</v>
      </c>
      <c r="O101" s="310"/>
      <c r="P101" s="240" t="str">
        <f>IFERROR(VLOOKUP(N101,科目チェック!$L$48:$Q$98,4,FALSE)&amp;"","")</f>
        <v/>
      </c>
      <c r="Q101" s="2"/>
      <c r="R101" s="2"/>
      <c r="S101" s="305" t="str">
        <f>科目チェック!$L$52</f>
        <v>機械基礎演習</v>
      </c>
      <c r="T101" s="306"/>
      <c r="U101" s="246" t="str">
        <f>IFERROR(VLOOKUP(S101,科目チェック!$L$48:$Q$98,4,FALSE)&amp;"","")</f>
        <v/>
      </c>
      <c r="V101" s="30"/>
      <c r="W101" s="30"/>
      <c r="X101" s="311" t="str">
        <f>科目チェック!$L$67</f>
        <v>機械設計製図Ⅰ</v>
      </c>
      <c r="Y101" s="310"/>
      <c r="Z101" s="240" t="str">
        <f>IFERROR(VLOOKUP(X101,科目チェック!$L$48:$Q$98,4,FALSE)&amp;"","")</f>
        <v/>
      </c>
      <c r="AA101" s="30"/>
      <c r="AB101" s="30"/>
      <c r="AC101" s="311" t="str">
        <f>科目チェック!$L$68</f>
        <v>機械設計製図Ⅱ</v>
      </c>
      <c r="AD101" s="310"/>
      <c r="AE101" s="240" t="str">
        <f>IFERROR(VLOOKUP(AC101,科目チェック!$L$48:$Q$98,4,FALSE)&amp;"","")</f>
        <v/>
      </c>
      <c r="AF101" s="30"/>
      <c r="AG101" s="30"/>
      <c r="AH101" s="304"/>
      <c r="AI101" s="304"/>
      <c r="AJ101" s="238"/>
      <c r="AK101" s="30"/>
      <c r="AL101" s="30"/>
      <c r="AM101" s="304"/>
      <c r="AN101" s="304"/>
      <c r="AO101" s="238"/>
      <c r="AP101" s="218"/>
      <c r="AQ101" s="219"/>
      <c r="AS101" s="2"/>
      <c r="AT101" s="2"/>
      <c r="AU101" s="2"/>
      <c r="AV101" s="2"/>
      <c r="AW101" s="304"/>
      <c r="AX101" s="304"/>
      <c r="AY101" s="238"/>
      <c r="AZ101" s="30"/>
      <c r="BA101" s="30"/>
      <c r="BB101" s="30"/>
      <c r="BC101" s="30"/>
    </row>
    <row r="102" spans="1:55" ht="18" customHeight="1" thickTop="1">
      <c r="A102" s="40"/>
      <c r="B102" s="53"/>
      <c r="C102" s="2"/>
      <c r="D102" s="268"/>
      <c r="E102" s="268"/>
      <c r="F102" s="268"/>
      <c r="G102" s="30"/>
      <c r="H102" s="30"/>
      <c r="I102" s="270"/>
      <c r="J102" s="270"/>
      <c r="K102" s="270"/>
      <c r="L102" s="30"/>
      <c r="M102" s="30"/>
      <c r="N102" s="270"/>
      <c r="O102" s="270"/>
      <c r="P102" s="270"/>
      <c r="Q102" s="2"/>
      <c r="R102" s="2"/>
      <c r="S102" s="271"/>
      <c r="T102" s="271"/>
      <c r="U102" s="271"/>
      <c r="V102" s="30"/>
      <c r="W102" s="30"/>
      <c r="X102" s="270"/>
      <c r="Y102" s="270"/>
      <c r="Z102" s="270"/>
      <c r="AA102" s="30"/>
      <c r="AB102" s="30"/>
      <c r="AC102" s="260" t="s">
        <v>221</v>
      </c>
      <c r="AD102" s="270"/>
      <c r="AE102" s="270"/>
      <c r="AF102" s="30"/>
      <c r="AG102" s="30"/>
      <c r="AH102" s="268"/>
      <c r="AI102" s="268"/>
      <c r="AJ102" s="268"/>
      <c r="AK102" s="30"/>
      <c r="AL102" s="30"/>
      <c r="AM102" s="268"/>
      <c r="AN102" s="268"/>
      <c r="AO102" s="268"/>
      <c r="AP102" s="218"/>
      <c r="AQ102" s="219"/>
      <c r="AS102" s="2"/>
      <c r="AT102" s="2"/>
      <c r="AU102" s="2"/>
      <c r="AV102" s="2"/>
      <c r="AW102" s="268"/>
      <c r="AX102" s="268"/>
      <c r="AY102" s="268"/>
      <c r="AZ102" s="30"/>
      <c r="BA102" s="30"/>
      <c r="BB102" s="30"/>
      <c r="BC102" s="30"/>
    </row>
    <row r="103" spans="1:55" ht="18" customHeight="1">
      <c r="A103" s="40"/>
      <c r="B103" s="53"/>
      <c r="C103" s="2"/>
      <c r="D103" s="268"/>
      <c r="E103" s="268"/>
      <c r="F103" s="268"/>
      <c r="G103" s="30"/>
      <c r="H103" s="30"/>
      <c r="I103" s="273"/>
      <c r="J103" s="273"/>
      <c r="K103" s="273"/>
      <c r="L103" s="274"/>
      <c r="M103" s="274"/>
      <c r="N103" s="273"/>
      <c r="O103" s="273"/>
      <c r="P103" s="273"/>
      <c r="Q103" s="275"/>
      <c r="R103" s="275"/>
      <c r="S103" s="273"/>
      <c r="T103" s="273"/>
      <c r="U103" s="273"/>
      <c r="V103" s="274"/>
      <c r="W103" s="274"/>
      <c r="X103" s="273"/>
      <c r="Y103" s="273"/>
      <c r="Z103" s="273"/>
      <c r="AA103" s="274"/>
      <c r="AB103" s="274"/>
      <c r="AC103" s="307" t="s">
        <v>593</v>
      </c>
      <c r="AD103" s="308"/>
      <c r="AE103" s="272" t="str">
        <f>IFERROR(VLOOKUP(AC103,科目チェック!$C$48:$F$96,4,FALSE)&amp;"","")</f>
        <v/>
      </c>
      <c r="AF103" s="30"/>
      <c r="AG103" s="30"/>
      <c r="AH103" s="268"/>
      <c r="AI103" s="268"/>
      <c r="AJ103" s="268"/>
      <c r="AK103" s="30"/>
      <c r="AL103" s="30"/>
      <c r="AM103" s="268"/>
      <c r="AN103" s="268"/>
      <c r="AO103" s="268"/>
      <c r="AP103" s="218"/>
      <c r="AQ103" s="219"/>
      <c r="AS103" s="2"/>
      <c r="AT103" s="2"/>
      <c r="AU103" s="2"/>
      <c r="AV103" s="2"/>
      <c r="AW103" s="268"/>
      <c r="AX103" s="268"/>
      <c r="AY103" s="268"/>
      <c r="AZ103" s="30"/>
      <c r="BA103" s="30"/>
      <c r="BB103" s="30"/>
      <c r="BC103" s="30"/>
    </row>
    <row r="104" spans="1:55" s="2" customFormat="1" ht="18" customHeight="1">
      <c r="A104" s="36"/>
      <c r="B104" s="35"/>
      <c r="C104" s="30"/>
      <c r="D104" s="239"/>
      <c r="E104" s="309"/>
      <c r="F104" s="309"/>
      <c r="G104" s="30"/>
      <c r="H104" s="30"/>
      <c r="I104" s="257"/>
      <c r="J104" s="368"/>
      <c r="K104" s="368"/>
      <c r="L104" s="30"/>
      <c r="M104" s="30"/>
      <c r="N104" s="257"/>
      <c r="O104" s="368"/>
      <c r="P104" s="368"/>
      <c r="Q104" s="30"/>
      <c r="R104" s="30"/>
      <c r="S104" s="257"/>
      <c r="T104" s="368"/>
      <c r="U104" s="368"/>
      <c r="V104" s="30"/>
      <c r="W104" s="30"/>
      <c r="X104" s="257" t="s">
        <v>207</v>
      </c>
      <c r="Y104" s="368">
        <v>1</v>
      </c>
      <c r="Z104" s="368"/>
      <c r="AA104" s="30"/>
      <c r="AB104" s="30"/>
      <c r="AC104" s="257"/>
      <c r="AD104" s="368"/>
      <c r="AE104" s="368"/>
      <c r="AF104" s="30"/>
      <c r="AG104" s="30"/>
      <c r="AH104" s="239" t="s">
        <v>328</v>
      </c>
      <c r="AI104" s="309">
        <v>1</v>
      </c>
      <c r="AJ104" s="309"/>
      <c r="AK104" s="30"/>
      <c r="AL104" s="30"/>
      <c r="AM104" s="239"/>
      <c r="AN104" s="309"/>
      <c r="AO104" s="309"/>
      <c r="AP104" s="35"/>
      <c r="AQ104" s="55"/>
      <c r="AS104" s="30"/>
      <c r="AT104" s="30"/>
      <c r="AU104" s="30"/>
      <c r="AV104" s="30"/>
      <c r="AW104" s="239"/>
      <c r="AX104" s="309"/>
      <c r="AY104" s="309"/>
      <c r="AZ104" s="30"/>
      <c r="BA104" s="30"/>
      <c r="BB104" s="30"/>
      <c r="BC104" s="30"/>
    </row>
    <row r="105" spans="1:55" s="2" customFormat="1" ht="18" customHeight="1">
      <c r="A105" s="36"/>
      <c r="B105" s="35"/>
      <c r="C105" s="30"/>
      <c r="D105" s="304"/>
      <c r="E105" s="304"/>
      <c r="F105" s="238"/>
      <c r="G105" s="30"/>
      <c r="H105" s="30"/>
      <c r="I105" s="304"/>
      <c r="J105" s="304"/>
      <c r="K105" s="238"/>
      <c r="L105" s="30"/>
      <c r="M105" s="30"/>
      <c r="N105" s="304"/>
      <c r="O105" s="304"/>
      <c r="P105" s="238"/>
      <c r="S105" s="304"/>
      <c r="T105" s="304"/>
      <c r="U105" s="238"/>
      <c r="V105" s="30"/>
      <c r="W105" s="30"/>
      <c r="X105" s="305" t="str">
        <f>科目チェック!$C$74</f>
        <v>インターンシップⅠ</v>
      </c>
      <c r="Y105" s="306"/>
      <c r="Z105" s="246" t="str">
        <f>IFERROR(VLOOKUP(X105,科目チェック!$C$48:$F$96,4,FALSE)&amp;"","")</f>
        <v/>
      </c>
      <c r="AA105" s="30"/>
      <c r="AB105" s="30"/>
      <c r="AC105" s="304"/>
      <c r="AD105" s="304"/>
      <c r="AE105" s="238"/>
      <c r="AF105" s="30"/>
      <c r="AG105" s="30"/>
      <c r="AH105" s="305" t="str">
        <f>科目チェック!$C$77</f>
        <v>国際インターンシップⅠ</v>
      </c>
      <c r="AI105" s="306"/>
      <c r="AJ105" s="246" t="str">
        <f>IFERROR(VLOOKUP(AH105,科目チェック!$C$48:$F$96,4,FALSE)&amp;"","")</f>
        <v/>
      </c>
      <c r="AK105" s="30"/>
      <c r="AL105" s="30"/>
      <c r="AM105" s="304"/>
      <c r="AN105" s="304"/>
      <c r="AO105" s="238"/>
      <c r="AP105" s="35"/>
      <c r="AQ105" s="55"/>
      <c r="AS105" s="30"/>
      <c r="AT105" s="30"/>
      <c r="AU105" s="30"/>
      <c r="AV105" s="30"/>
      <c r="AW105" s="304"/>
      <c r="AX105" s="304"/>
      <c r="AY105" s="238"/>
      <c r="AZ105" s="30"/>
      <c r="BA105" s="30"/>
      <c r="BB105" s="30"/>
      <c r="BC105" s="30"/>
    </row>
    <row r="106" spans="1:55" s="2" customFormat="1" ht="18" customHeight="1">
      <c r="A106" s="36"/>
      <c r="B106" s="35"/>
      <c r="C106" s="30"/>
      <c r="D106" s="239"/>
      <c r="E106" s="309"/>
      <c r="F106" s="309"/>
      <c r="G106" s="30"/>
      <c r="H106" s="30"/>
      <c r="I106" s="239"/>
      <c r="J106" s="309"/>
      <c r="K106" s="309"/>
      <c r="L106" s="30"/>
      <c r="M106" s="30"/>
      <c r="N106" s="239"/>
      <c r="O106" s="309"/>
      <c r="P106" s="309"/>
      <c r="Q106" s="30"/>
      <c r="R106" s="30"/>
      <c r="S106" s="239"/>
      <c r="T106" s="309"/>
      <c r="U106" s="309"/>
      <c r="V106" s="30"/>
      <c r="W106" s="30"/>
      <c r="X106" s="248" t="s">
        <v>207</v>
      </c>
      <c r="Y106" s="313">
        <v>1</v>
      </c>
      <c r="Z106" s="313"/>
      <c r="AA106" s="30"/>
      <c r="AB106" s="30"/>
      <c r="AC106" s="239"/>
      <c r="AD106" s="309"/>
      <c r="AE106" s="309"/>
      <c r="AF106" s="30"/>
      <c r="AG106" s="30"/>
      <c r="AH106" s="248" t="s">
        <v>207</v>
      </c>
      <c r="AI106" s="313">
        <v>1</v>
      </c>
      <c r="AJ106" s="313"/>
      <c r="AK106" s="30"/>
      <c r="AL106" s="30"/>
      <c r="AM106" s="239"/>
      <c r="AN106" s="309"/>
      <c r="AO106" s="309"/>
      <c r="AP106" s="35"/>
      <c r="AQ106" s="55"/>
      <c r="AS106" s="30"/>
      <c r="AT106" s="30"/>
      <c r="AU106" s="30"/>
      <c r="AV106" s="30"/>
      <c r="AW106" s="239"/>
      <c r="AX106" s="309"/>
      <c r="AY106" s="309"/>
      <c r="AZ106" s="30"/>
      <c r="BA106" s="30"/>
      <c r="BB106" s="30"/>
      <c r="BC106" s="30"/>
    </row>
    <row r="107" spans="1:55" s="2" customFormat="1" ht="18" customHeight="1">
      <c r="A107" s="36"/>
      <c r="B107" s="35"/>
      <c r="C107" s="30"/>
      <c r="D107" s="304"/>
      <c r="E107" s="304"/>
      <c r="F107" s="238"/>
      <c r="G107" s="30"/>
      <c r="H107" s="30"/>
      <c r="I107" s="304"/>
      <c r="J107" s="304"/>
      <c r="K107" s="238"/>
      <c r="L107" s="30"/>
      <c r="M107" s="30"/>
      <c r="N107" s="304"/>
      <c r="O107" s="304"/>
      <c r="P107" s="238"/>
      <c r="S107" s="304"/>
      <c r="T107" s="304"/>
      <c r="U107" s="238"/>
      <c r="V107" s="30"/>
      <c r="W107" s="30"/>
      <c r="X107" s="305" t="str">
        <f>科目チェック!$C$75</f>
        <v>インターンシップⅡ</v>
      </c>
      <c r="Y107" s="306"/>
      <c r="Z107" s="246" t="str">
        <f>IFERROR(VLOOKUP(X107,科目チェック!$C$48:$F$96,4,FALSE)&amp;"","")</f>
        <v/>
      </c>
      <c r="AA107" s="30"/>
      <c r="AB107" s="30"/>
      <c r="AC107" s="304"/>
      <c r="AD107" s="304"/>
      <c r="AE107" s="238"/>
      <c r="AF107" s="30"/>
      <c r="AG107" s="30"/>
      <c r="AH107" s="305" t="str">
        <f>科目チェック!$C$87</f>
        <v>国際インターンシップⅡ</v>
      </c>
      <c r="AI107" s="306"/>
      <c r="AJ107" s="246" t="str">
        <f>IFERROR(VLOOKUP(AH107,科目チェック!$C$48:$F$96,4,FALSE)&amp;"","")</f>
        <v/>
      </c>
      <c r="AK107" s="30"/>
      <c r="AL107" s="30"/>
      <c r="AM107" s="304"/>
      <c r="AN107" s="304"/>
      <c r="AO107" s="238"/>
      <c r="AP107" s="35"/>
      <c r="AQ107" s="55"/>
      <c r="AS107" s="30"/>
      <c r="AT107" s="30"/>
      <c r="AU107" s="30"/>
      <c r="AV107" s="30"/>
      <c r="AW107" s="304"/>
      <c r="AX107" s="304"/>
      <c r="AY107" s="238"/>
      <c r="AZ107" s="30"/>
      <c r="BA107" s="30"/>
      <c r="BB107" s="30"/>
      <c r="BC107" s="30"/>
    </row>
    <row r="108" spans="1:55" s="2" customFormat="1" ht="18" customHeight="1">
      <c r="A108" s="36"/>
      <c r="B108" s="35"/>
      <c r="C108" s="30"/>
      <c r="D108" s="239"/>
      <c r="E108" s="309"/>
      <c r="F108" s="309"/>
      <c r="G108" s="30"/>
      <c r="H108" s="30"/>
      <c r="I108" s="239"/>
      <c r="J108" s="309"/>
      <c r="K108" s="309"/>
      <c r="L108" s="30"/>
      <c r="M108" s="30"/>
      <c r="N108" s="239"/>
      <c r="O108" s="309"/>
      <c r="P108" s="309"/>
      <c r="Q108" s="30"/>
      <c r="R108" s="30"/>
      <c r="S108" s="239"/>
      <c r="T108" s="309"/>
      <c r="U108" s="309"/>
      <c r="V108" s="30"/>
      <c r="W108" s="30"/>
      <c r="X108" s="248" t="s">
        <v>207</v>
      </c>
      <c r="Y108" s="313">
        <v>1</v>
      </c>
      <c r="Z108" s="313"/>
      <c r="AA108" s="30"/>
      <c r="AB108" s="30"/>
      <c r="AC108" s="239"/>
      <c r="AD108" s="309"/>
      <c r="AE108" s="309"/>
      <c r="AF108" s="30"/>
      <c r="AG108" s="30"/>
      <c r="AH108" s="248"/>
      <c r="AI108" s="313"/>
      <c r="AJ108" s="313"/>
      <c r="AK108" s="30"/>
      <c r="AL108" s="30"/>
      <c r="AM108" s="239"/>
      <c r="AN108" s="309"/>
      <c r="AO108" s="309"/>
      <c r="AP108" s="35"/>
      <c r="AQ108" s="55"/>
      <c r="AS108" s="30"/>
      <c r="AT108" s="30"/>
      <c r="AU108" s="30"/>
      <c r="AV108" s="30"/>
      <c r="AW108" s="239"/>
      <c r="AX108" s="309"/>
      <c r="AY108" s="309"/>
      <c r="AZ108" s="30"/>
      <c r="BA108" s="30"/>
      <c r="BB108" s="30"/>
      <c r="BC108" s="30"/>
    </row>
    <row r="109" spans="1:55" s="2" customFormat="1" ht="18" customHeight="1">
      <c r="A109" s="36"/>
      <c r="B109" s="35"/>
      <c r="C109" s="30"/>
      <c r="D109" s="304"/>
      <c r="E109" s="304"/>
      <c r="F109" s="238"/>
      <c r="G109" s="30"/>
      <c r="H109" s="30"/>
      <c r="I109" s="304"/>
      <c r="J109" s="304"/>
      <c r="K109" s="238"/>
      <c r="L109" s="30"/>
      <c r="M109" s="30"/>
      <c r="N109" s="304"/>
      <c r="O109" s="304"/>
      <c r="P109" s="238"/>
      <c r="S109" s="304"/>
      <c r="T109" s="304"/>
      <c r="U109" s="238"/>
      <c r="V109" s="30"/>
      <c r="W109" s="30"/>
      <c r="X109" s="307" t="str">
        <f>科目チェック!$C$76</f>
        <v>インターンシップⅢ</v>
      </c>
      <c r="Y109" s="308"/>
      <c r="Z109" s="249" t="str">
        <f>IFERROR(VLOOKUP(X109,科目チェック!$C$48:$F$96,4,FALSE)&amp;"","")</f>
        <v/>
      </c>
      <c r="AA109" s="30"/>
      <c r="AB109" s="30"/>
      <c r="AC109" s="304"/>
      <c r="AD109" s="304"/>
      <c r="AE109" s="238"/>
      <c r="AF109" s="30"/>
      <c r="AG109" s="30"/>
      <c r="AH109" s="304"/>
      <c r="AI109" s="304"/>
      <c r="AJ109" s="238"/>
      <c r="AK109" s="30"/>
      <c r="AL109" s="30"/>
      <c r="AM109" s="304"/>
      <c r="AN109" s="304"/>
      <c r="AO109" s="238"/>
      <c r="AP109" s="35"/>
      <c r="AQ109" s="55"/>
      <c r="AS109" s="30"/>
      <c r="AT109" s="30"/>
      <c r="AU109" s="30"/>
      <c r="AV109" s="30"/>
      <c r="AW109" s="304"/>
      <c r="AX109" s="304"/>
      <c r="AY109" s="238"/>
      <c r="AZ109" s="30"/>
      <c r="BA109" s="30"/>
      <c r="BB109" s="30"/>
      <c r="BC109" s="30"/>
    </row>
    <row r="110" spans="1:55" ht="18" customHeight="1">
      <c r="A110" s="41"/>
      <c r="B110" s="54"/>
      <c r="C110" s="39"/>
      <c r="D110" s="245"/>
      <c r="E110" s="245"/>
      <c r="F110" s="245"/>
      <c r="G110" s="37"/>
      <c r="H110" s="37"/>
      <c r="I110" s="245"/>
      <c r="J110" s="245"/>
      <c r="K110" s="245"/>
      <c r="L110" s="37"/>
      <c r="M110" s="37"/>
      <c r="N110" s="245"/>
      <c r="O110" s="245"/>
      <c r="P110" s="245"/>
      <c r="Q110" s="39"/>
      <c r="R110" s="39"/>
      <c r="S110" s="245"/>
      <c r="T110" s="245"/>
      <c r="U110" s="245"/>
      <c r="V110" s="37"/>
      <c r="W110" s="37"/>
      <c r="X110" s="245"/>
      <c r="Y110" s="245"/>
      <c r="Z110" s="245"/>
      <c r="AA110" s="37"/>
      <c r="AB110" s="37"/>
      <c r="AC110" s="245"/>
      <c r="AD110" s="245"/>
      <c r="AE110" s="245"/>
      <c r="AF110" s="37"/>
      <c r="AG110" s="37"/>
      <c r="AH110" s="245"/>
      <c r="AI110" s="245"/>
      <c r="AJ110" s="245"/>
      <c r="AK110" s="37"/>
      <c r="AL110" s="37"/>
      <c r="AM110" s="245"/>
      <c r="AN110" s="245"/>
      <c r="AO110" s="245"/>
      <c r="AP110" s="221"/>
      <c r="AQ110" s="222"/>
      <c r="AS110" s="2"/>
      <c r="AT110" s="2"/>
      <c r="AU110" s="2"/>
      <c r="AV110" s="2"/>
      <c r="AW110" s="196"/>
      <c r="AX110" s="196"/>
      <c r="AY110" s="196"/>
      <c r="AZ110" s="30"/>
      <c r="BA110" s="30"/>
      <c r="BB110" s="30"/>
      <c r="BC110" s="30"/>
    </row>
    <row r="111" spans="1:55" ht="18" customHeight="1" thickBot="1">
      <c r="A111" s="42"/>
      <c r="B111" s="28"/>
      <c r="C111" s="6"/>
      <c r="D111" s="248"/>
      <c r="E111" s="313"/>
      <c r="F111" s="313"/>
      <c r="G111" s="43"/>
      <c r="H111" s="43"/>
      <c r="I111" s="248"/>
      <c r="J111" s="313"/>
      <c r="K111" s="313"/>
      <c r="L111" s="43"/>
      <c r="M111" s="43"/>
      <c r="N111" s="248"/>
      <c r="O111" s="313"/>
      <c r="P111" s="313"/>
      <c r="Q111" s="43"/>
      <c r="R111" s="43"/>
      <c r="S111" s="248" t="s">
        <v>207</v>
      </c>
      <c r="T111" s="313">
        <v>3</v>
      </c>
      <c r="U111" s="313"/>
      <c r="V111" s="43"/>
      <c r="W111" s="43"/>
      <c r="X111" s="248" t="s">
        <v>207</v>
      </c>
      <c r="Y111" s="313">
        <v>3</v>
      </c>
      <c r="Z111" s="313"/>
      <c r="AA111" s="43"/>
      <c r="AB111" s="43"/>
      <c r="AC111" s="248" t="s">
        <v>221</v>
      </c>
      <c r="AD111" s="313">
        <v>4</v>
      </c>
      <c r="AE111" s="313"/>
      <c r="AF111" s="43"/>
      <c r="AG111" s="43"/>
      <c r="AH111" s="248" t="s">
        <v>207</v>
      </c>
      <c r="AI111" s="313" t="s">
        <v>231</v>
      </c>
      <c r="AJ111" s="313"/>
      <c r="AK111" s="30"/>
      <c r="AL111" s="30"/>
      <c r="AM111" s="248" t="s">
        <v>207</v>
      </c>
      <c r="AN111" s="313" t="s">
        <v>231</v>
      </c>
      <c r="AO111" s="313"/>
      <c r="AP111" s="223"/>
      <c r="AQ111" s="224"/>
      <c r="AS111" s="2"/>
      <c r="AT111" s="2"/>
      <c r="AU111" s="2"/>
      <c r="AV111" s="2"/>
      <c r="AW111" s="239"/>
      <c r="AX111" s="309"/>
      <c r="AY111" s="309"/>
      <c r="AZ111" s="30"/>
      <c r="BA111" s="30"/>
      <c r="BB111" s="30"/>
      <c r="BC111" s="30"/>
    </row>
    <row r="112" spans="1:55" ht="18" customHeight="1" thickTop="1" thickBot="1">
      <c r="A112" s="314" t="s">
        <v>215</v>
      </c>
      <c r="B112" s="315"/>
      <c r="C112" s="2"/>
      <c r="D112" s="304"/>
      <c r="E112" s="304"/>
      <c r="F112" s="238"/>
      <c r="G112" s="30"/>
      <c r="H112" s="30"/>
      <c r="I112" s="304"/>
      <c r="J112" s="304"/>
      <c r="K112" s="238"/>
      <c r="L112" s="30"/>
      <c r="M112" s="30"/>
      <c r="N112" s="304"/>
      <c r="O112" s="304"/>
      <c r="P112" s="238"/>
      <c r="Q112" s="2"/>
      <c r="R112" s="2"/>
      <c r="S112" s="311" t="str">
        <f>科目チェック!$C$52</f>
        <v>プログラミングⅠ</v>
      </c>
      <c r="T112" s="310"/>
      <c r="U112" s="240" t="str">
        <f>IFERROR(VLOOKUP(S112,科目チェック!$C$48:$F$96,4,FALSE)&amp;"","")</f>
        <v/>
      </c>
      <c r="V112" s="30"/>
      <c r="W112" s="30"/>
      <c r="X112" s="305" t="str">
        <f>科目チェック!$C$59</f>
        <v>プログラミングⅡ</v>
      </c>
      <c r="Y112" s="306"/>
      <c r="Z112" s="246" t="str">
        <f>IFERROR(VLOOKUP(X112,科目チェック!$C$48:$F$96,4,FALSE)&amp;"","")</f>
        <v/>
      </c>
      <c r="AA112" s="30"/>
      <c r="AB112" s="30"/>
      <c r="AC112" s="311" t="str">
        <f>科目チェック!$C$62</f>
        <v>エンジニアリングデザイン演習</v>
      </c>
      <c r="AD112" s="310"/>
      <c r="AE112" s="240" t="str">
        <f>IFERROR(VLOOKUP(AC112,科目チェック!$C$48:$F$96,4,FALSE)&amp;"","")</f>
        <v/>
      </c>
      <c r="AF112" s="30"/>
      <c r="AG112" s="30"/>
      <c r="AH112" s="311" t="str">
        <f>科目チェック!$C$80</f>
        <v>卒業研究Ⅰ</v>
      </c>
      <c r="AI112" s="310"/>
      <c r="AJ112" s="240" t="str">
        <f>IFERROR(VLOOKUP(AH112,科目チェック!$C$48:$F$96,4,FALSE)&amp;"","")</f>
        <v/>
      </c>
      <c r="AK112" s="30"/>
      <c r="AL112" s="30"/>
      <c r="AM112" s="311" t="str">
        <f>科目チェック!$C$81</f>
        <v>卒業研究Ⅱ</v>
      </c>
      <c r="AN112" s="310"/>
      <c r="AO112" s="240" t="str">
        <f>IFERROR(VLOOKUP(AM112,科目チェック!$C$48:$F$96,4,FALSE)&amp;"","")</f>
        <v/>
      </c>
      <c r="AP112" s="218"/>
      <c r="AQ112" s="250">
        <f>習得レベル等集計!$O$14</f>
        <v>0</v>
      </c>
      <c r="AS112" s="380"/>
      <c r="AT112" s="380"/>
      <c r="AU112" s="2"/>
      <c r="AV112" s="2"/>
      <c r="AW112" s="304"/>
      <c r="AX112" s="304"/>
      <c r="AY112" s="238"/>
      <c r="AZ112" s="30"/>
      <c r="BA112" s="30"/>
      <c r="BB112" s="30"/>
      <c r="BC112" s="30"/>
    </row>
    <row r="113" spans="1:55" ht="18" customHeight="1" thickTop="1" thickBot="1">
      <c r="A113" s="316" t="s">
        <v>271</v>
      </c>
      <c r="B113" s="317"/>
      <c r="C113" s="2"/>
      <c r="D113" s="239"/>
      <c r="E113" s="309"/>
      <c r="F113" s="309"/>
      <c r="G113" s="30"/>
      <c r="H113" s="30"/>
      <c r="I113" s="239"/>
      <c r="J113" s="309"/>
      <c r="K113" s="309"/>
      <c r="L113" s="30"/>
      <c r="M113" s="30"/>
      <c r="N113" s="239" t="s">
        <v>207</v>
      </c>
      <c r="O113" s="309">
        <v>4</v>
      </c>
      <c r="P113" s="309"/>
      <c r="Q113" s="30"/>
      <c r="R113" s="30"/>
      <c r="S113" s="260" t="s">
        <v>207</v>
      </c>
      <c r="T113" s="312">
        <v>4</v>
      </c>
      <c r="U113" s="312"/>
      <c r="V113" s="30"/>
      <c r="W113" s="30"/>
      <c r="X113" s="248" t="s">
        <v>221</v>
      </c>
      <c r="Y113" s="313">
        <v>4</v>
      </c>
      <c r="Z113" s="313"/>
      <c r="AA113" s="30"/>
      <c r="AB113" s="30"/>
      <c r="AC113" s="260" t="s">
        <v>221</v>
      </c>
      <c r="AD113" s="312">
        <v>4</v>
      </c>
      <c r="AE113" s="312"/>
      <c r="AF113" s="30"/>
      <c r="AG113" s="30"/>
      <c r="AH113" s="260"/>
      <c r="AI113" s="312"/>
      <c r="AJ113" s="312"/>
      <c r="AK113" s="30"/>
      <c r="AL113" s="30"/>
      <c r="AM113" s="260"/>
      <c r="AN113" s="312"/>
      <c r="AO113" s="312"/>
      <c r="AP113" s="218"/>
      <c r="AQ113" s="219"/>
      <c r="AS113" s="379"/>
      <c r="AT113" s="379"/>
      <c r="AU113" s="2"/>
      <c r="AV113" s="2"/>
      <c r="AW113" s="239"/>
      <c r="AX113" s="309"/>
      <c r="AY113" s="309"/>
      <c r="AZ113" s="30"/>
      <c r="BA113" s="30"/>
      <c r="BB113" s="30"/>
      <c r="BC113" s="30"/>
    </row>
    <row r="114" spans="1:55" ht="18" customHeight="1" thickTop="1" thickBot="1">
      <c r="A114" s="316"/>
      <c r="B114" s="317"/>
      <c r="C114" s="2"/>
      <c r="D114" s="304"/>
      <c r="E114" s="304"/>
      <c r="F114" s="238"/>
      <c r="G114" s="30"/>
      <c r="H114" s="30"/>
      <c r="I114" s="304"/>
      <c r="J114" s="304"/>
      <c r="K114" s="238"/>
      <c r="L114" s="30"/>
      <c r="M114" s="30"/>
      <c r="N114" s="311" t="str">
        <f>科目チェック!$L$51</f>
        <v>材料加工学実習</v>
      </c>
      <c r="O114" s="310"/>
      <c r="P114" s="240" t="str">
        <f>IFERROR(VLOOKUP(N114,科目チェック!$L$48:$Q$98,4,FALSE)&amp;"","")</f>
        <v/>
      </c>
      <c r="Q114" s="2"/>
      <c r="R114" s="2"/>
      <c r="S114" s="305" t="str">
        <f>科目チェック!$L$52</f>
        <v>機械基礎演習</v>
      </c>
      <c r="T114" s="306"/>
      <c r="U114" s="246" t="str">
        <f>IFERROR(VLOOKUP(S114,科目チェック!$L$48:$Q$98,4,FALSE)&amp;"","")</f>
        <v/>
      </c>
      <c r="V114" s="30"/>
      <c r="W114" s="30"/>
      <c r="X114" s="311" t="str">
        <f>科目チェック!$L$67</f>
        <v>機械設計製図Ⅰ</v>
      </c>
      <c r="Y114" s="310"/>
      <c r="Z114" s="240" t="str">
        <f>IFERROR(VLOOKUP(X114,科目チェック!$L$48:$Q$98,4,FALSE)&amp;"","")</f>
        <v/>
      </c>
      <c r="AA114" s="30"/>
      <c r="AB114" s="30"/>
      <c r="AC114" s="311" t="str">
        <f>科目チェック!$L$68</f>
        <v>機械設計製図Ⅱ</v>
      </c>
      <c r="AD114" s="310"/>
      <c r="AE114" s="240" t="str">
        <f>IFERROR(VLOOKUP(AC114,科目チェック!$L$48:$Q$98,4,FALSE)&amp;"","")</f>
        <v/>
      </c>
      <c r="AF114" s="30"/>
      <c r="AG114" s="30"/>
      <c r="AH114" s="304"/>
      <c r="AI114" s="304"/>
      <c r="AJ114" s="238"/>
      <c r="AK114" s="30"/>
      <c r="AL114" s="30"/>
      <c r="AM114" s="304"/>
      <c r="AN114" s="304"/>
      <c r="AO114" s="238"/>
      <c r="AP114" s="218"/>
      <c r="AQ114" s="219"/>
      <c r="AS114" s="379"/>
      <c r="AT114" s="379"/>
      <c r="AU114" s="2"/>
      <c r="AV114" s="2"/>
      <c r="AW114" s="304"/>
      <c r="AX114" s="304"/>
      <c r="AY114" s="238"/>
      <c r="AZ114" s="30"/>
      <c r="BA114" s="30"/>
      <c r="BB114" s="30"/>
      <c r="BC114" s="30"/>
    </row>
    <row r="115" spans="1:55" ht="18" customHeight="1" thickTop="1" thickBot="1">
      <c r="A115" s="40"/>
      <c r="B115" s="53"/>
      <c r="C115" s="2"/>
      <c r="D115" s="239"/>
      <c r="E115" s="309"/>
      <c r="F115" s="309"/>
      <c r="G115" s="30"/>
      <c r="H115" s="30"/>
      <c r="I115" s="239"/>
      <c r="J115" s="309"/>
      <c r="K115" s="309"/>
      <c r="L115" s="30"/>
      <c r="M115" s="30"/>
      <c r="N115" s="260"/>
      <c r="O115" s="312"/>
      <c r="P115" s="312"/>
      <c r="Q115" s="30"/>
      <c r="R115" s="30"/>
      <c r="S115" s="248"/>
      <c r="T115" s="313"/>
      <c r="U115" s="313"/>
      <c r="V115" s="30"/>
      <c r="W115" s="30"/>
      <c r="X115" s="260" t="s">
        <v>207</v>
      </c>
      <c r="Y115" s="312">
        <v>4</v>
      </c>
      <c r="Z115" s="312"/>
      <c r="AA115" s="30"/>
      <c r="AB115" s="30"/>
      <c r="AC115" s="260" t="s">
        <v>207</v>
      </c>
      <c r="AD115" s="312">
        <v>4</v>
      </c>
      <c r="AE115" s="312"/>
      <c r="AF115" s="30"/>
      <c r="AG115" s="30"/>
      <c r="AH115" s="239"/>
      <c r="AI115" s="309"/>
      <c r="AJ115" s="309"/>
      <c r="AK115" s="30"/>
      <c r="AL115" s="30"/>
      <c r="AM115" s="239"/>
      <c r="AN115" s="309"/>
      <c r="AO115" s="309"/>
      <c r="AP115" s="218"/>
      <c r="AQ115" s="219"/>
      <c r="AS115" s="2"/>
      <c r="AT115" s="2"/>
      <c r="AU115" s="2"/>
      <c r="AV115" s="2"/>
      <c r="AW115" s="239"/>
      <c r="AX115" s="309"/>
      <c r="AY115" s="309"/>
      <c r="AZ115" s="30"/>
      <c r="BA115" s="30"/>
      <c r="BB115" s="30"/>
      <c r="BC115" s="30"/>
    </row>
    <row r="116" spans="1:55" ht="18" customHeight="1" thickTop="1" thickBot="1">
      <c r="A116" s="40"/>
      <c r="B116" s="53"/>
      <c r="C116" s="2"/>
      <c r="D116" s="304"/>
      <c r="E116" s="304"/>
      <c r="F116" s="238"/>
      <c r="G116" s="30"/>
      <c r="H116" s="30"/>
      <c r="I116" s="304"/>
      <c r="J116" s="304"/>
      <c r="K116" s="238"/>
      <c r="L116" s="30"/>
      <c r="M116" s="30"/>
      <c r="N116" s="304"/>
      <c r="O116" s="304"/>
      <c r="P116" s="238"/>
      <c r="Q116" s="2"/>
      <c r="R116" s="2"/>
      <c r="S116" s="304"/>
      <c r="T116" s="304"/>
      <c r="U116" s="238"/>
      <c r="V116" s="30"/>
      <c r="W116" s="30"/>
      <c r="X116" s="311" t="str">
        <f>科目チェック!$L$65</f>
        <v>機械工学実験Ⅰ</v>
      </c>
      <c r="Y116" s="310"/>
      <c r="Z116" s="240" t="str">
        <f>IFERROR(VLOOKUP(X116,科目チェック!$L$48:$Q$98,4,FALSE)&amp;"","")</f>
        <v/>
      </c>
      <c r="AA116" s="30"/>
      <c r="AB116" s="30"/>
      <c r="AC116" s="311" t="str">
        <f>科目チェック!$L$66</f>
        <v>機械工学実験Ⅱ</v>
      </c>
      <c r="AD116" s="310"/>
      <c r="AE116" s="240" t="str">
        <f>IFERROR(VLOOKUP(AC116,科目チェック!$L$48:$Q$98,4,FALSE)&amp;"","")</f>
        <v/>
      </c>
      <c r="AF116" s="30"/>
      <c r="AG116" s="30"/>
      <c r="AH116" s="304"/>
      <c r="AI116" s="304"/>
      <c r="AJ116" s="238"/>
      <c r="AK116" s="30"/>
      <c r="AL116" s="30"/>
      <c r="AM116" s="304"/>
      <c r="AN116" s="304"/>
      <c r="AO116" s="238"/>
      <c r="AQ116" s="219"/>
      <c r="AS116" s="2"/>
      <c r="AT116" s="2"/>
      <c r="AU116" s="2"/>
      <c r="AV116" s="2"/>
      <c r="AW116" s="304"/>
      <c r="AX116" s="304"/>
      <c r="AY116" s="238"/>
      <c r="AZ116" s="30"/>
      <c r="BA116" s="30"/>
      <c r="BB116" s="30"/>
      <c r="BC116" s="30"/>
    </row>
    <row r="117" spans="1:55" ht="18" customHeight="1" thickTop="1">
      <c r="A117" s="40"/>
      <c r="B117" s="53"/>
      <c r="C117" s="2"/>
      <c r="D117" s="304"/>
      <c r="E117" s="304"/>
      <c r="F117" s="238"/>
      <c r="G117" s="30"/>
      <c r="H117" s="30"/>
      <c r="I117" s="304"/>
      <c r="J117" s="304"/>
      <c r="K117" s="238"/>
      <c r="L117" s="30"/>
      <c r="M117" s="30"/>
      <c r="N117" s="304"/>
      <c r="O117" s="304"/>
      <c r="P117" s="238"/>
      <c r="Q117" s="2"/>
      <c r="R117" s="2"/>
      <c r="S117" s="304"/>
      <c r="T117" s="304"/>
      <c r="U117" s="238"/>
      <c r="V117" s="30"/>
      <c r="W117" s="30"/>
      <c r="X117" s="260" t="s">
        <v>207</v>
      </c>
      <c r="Y117" s="312">
        <v>1</v>
      </c>
      <c r="Z117" s="312"/>
      <c r="AA117" s="30"/>
      <c r="AB117" s="30"/>
      <c r="AC117" s="260" t="s">
        <v>207</v>
      </c>
      <c r="AD117" s="312">
        <v>1</v>
      </c>
      <c r="AE117" s="312"/>
      <c r="AF117" s="30"/>
      <c r="AG117" s="30"/>
      <c r="AH117" s="239" t="s">
        <v>221</v>
      </c>
      <c r="AI117" s="309">
        <v>1</v>
      </c>
      <c r="AJ117" s="309"/>
      <c r="AK117" s="30"/>
      <c r="AL117" s="30"/>
      <c r="AM117" s="304"/>
      <c r="AN117" s="304"/>
      <c r="AO117" s="238"/>
      <c r="AQ117" s="219"/>
      <c r="AS117" s="2"/>
      <c r="AT117" s="2"/>
      <c r="AU117" s="2"/>
      <c r="AV117" s="2"/>
      <c r="AW117" s="304"/>
      <c r="AX117" s="304"/>
      <c r="AY117" s="238"/>
      <c r="AZ117" s="30"/>
      <c r="BA117" s="30"/>
      <c r="BB117" s="30"/>
      <c r="BC117" s="30"/>
    </row>
    <row r="118" spans="1:55" ht="18" customHeight="1">
      <c r="A118" s="40"/>
      <c r="B118" s="53"/>
      <c r="C118" s="2"/>
      <c r="D118" s="239"/>
      <c r="E118" s="309"/>
      <c r="F118" s="309"/>
      <c r="G118" s="30"/>
      <c r="H118" s="30"/>
      <c r="I118" s="239"/>
      <c r="J118" s="309"/>
      <c r="K118" s="309"/>
      <c r="L118" s="30"/>
      <c r="M118" s="30"/>
      <c r="N118" s="239"/>
      <c r="O118" s="309"/>
      <c r="P118" s="309"/>
      <c r="Q118" s="30"/>
      <c r="R118" s="30"/>
      <c r="S118" s="239"/>
      <c r="T118" s="309"/>
      <c r="U118" s="309"/>
      <c r="V118" s="30"/>
      <c r="W118" s="30"/>
      <c r="X118" s="307" t="str">
        <f>科目チェック!$C$69</f>
        <v>地域創生論</v>
      </c>
      <c r="Y118" s="308"/>
      <c r="Z118" s="249" t="str">
        <f>IFERROR(VLOOKUP(X118,科目チェック!$C$48:$F$96,4,FALSE)&amp;"","")</f>
        <v/>
      </c>
      <c r="AA118" s="30"/>
      <c r="AB118" s="30"/>
      <c r="AC118" s="307" t="str">
        <f>科目チェック!$C$70</f>
        <v>国際協力論</v>
      </c>
      <c r="AD118" s="308"/>
      <c r="AE118" s="249" t="str">
        <f>IFERROR(VLOOKUP(AC118,科目チェック!$C$48:$F$96,4,FALSE)&amp;"","")</f>
        <v/>
      </c>
      <c r="AF118" s="30"/>
      <c r="AG118" s="30"/>
      <c r="AH118" s="307" t="str">
        <f>科目チェック!$C$66</f>
        <v>地域課題解決実践演習</v>
      </c>
      <c r="AI118" s="308"/>
      <c r="AJ118" s="249" t="str">
        <f>IFERROR(VLOOKUP(AH118,科目チェック!$C$48:$F$96,4,FALSE)&amp;"","")</f>
        <v/>
      </c>
      <c r="AK118" s="30"/>
      <c r="AL118" s="30"/>
      <c r="AM118" s="239"/>
      <c r="AN118" s="309"/>
      <c r="AO118" s="309"/>
      <c r="AQ118" s="219"/>
      <c r="AS118" s="2"/>
      <c r="AT118" s="2"/>
      <c r="AU118" s="2"/>
      <c r="AV118" s="2"/>
      <c r="AW118" s="239"/>
      <c r="AX118" s="309"/>
      <c r="AY118" s="309"/>
      <c r="AZ118" s="30"/>
      <c r="BA118" s="30"/>
      <c r="BB118" s="30"/>
      <c r="BC118" s="30"/>
    </row>
    <row r="119" spans="1:55" ht="18" customHeight="1">
      <c r="A119" s="41"/>
      <c r="B119" s="54"/>
      <c r="C119" s="39"/>
      <c r="D119" s="245"/>
      <c r="E119" s="245"/>
      <c r="F119" s="245"/>
      <c r="G119" s="37"/>
      <c r="H119" s="37"/>
      <c r="I119" s="245"/>
      <c r="J119" s="245"/>
      <c r="K119" s="245"/>
      <c r="L119" s="37"/>
      <c r="M119" s="37"/>
      <c r="N119" s="245"/>
      <c r="O119" s="245"/>
      <c r="P119" s="245"/>
      <c r="Q119" s="39"/>
      <c r="R119" s="39"/>
      <c r="S119" s="245"/>
      <c r="T119" s="245"/>
      <c r="U119" s="245"/>
      <c r="V119" s="37"/>
      <c r="W119" s="37"/>
      <c r="X119" s="245"/>
      <c r="Y119" s="245"/>
      <c r="Z119" s="245"/>
      <c r="AA119" s="37"/>
      <c r="AB119" s="37"/>
      <c r="AC119" s="245"/>
      <c r="AD119" s="245"/>
      <c r="AE119" s="245"/>
      <c r="AF119" s="37"/>
      <c r="AG119" s="37"/>
      <c r="AH119" s="245"/>
      <c r="AI119" s="245"/>
      <c r="AJ119" s="245"/>
      <c r="AK119" s="37"/>
      <c r="AL119" s="37"/>
      <c r="AM119" s="245"/>
      <c r="AN119" s="245"/>
      <c r="AO119" s="245"/>
      <c r="AP119" s="221"/>
      <c r="AQ119" s="222"/>
      <c r="AS119" s="2"/>
      <c r="AT119" s="2"/>
      <c r="AU119" s="2"/>
      <c r="AV119" s="2"/>
      <c r="AW119" s="196"/>
      <c r="AX119" s="196"/>
      <c r="AY119" s="196"/>
      <c r="AZ119" s="30"/>
      <c r="BA119" s="30"/>
      <c r="BB119" s="30"/>
      <c r="BC119" s="30"/>
    </row>
    <row r="120" spans="1:55" ht="18" customHeight="1">
      <c r="A120" s="2"/>
      <c r="B120" s="2"/>
      <c r="C120" s="2"/>
      <c r="D120" s="372"/>
      <c r="E120" s="313"/>
      <c r="F120" s="313"/>
      <c r="G120" s="30"/>
      <c r="H120" s="30"/>
      <c r="I120" s="372"/>
      <c r="J120" s="313"/>
      <c r="K120" s="313"/>
      <c r="L120" s="30"/>
      <c r="M120" s="30"/>
      <c r="N120" s="372"/>
      <c r="O120" s="313"/>
      <c r="P120" s="313"/>
      <c r="Q120" s="30"/>
      <c r="R120" s="30"/>
      <c r="S120" s="372"/>
      <c r="T120" s="313"/>
      <c r="U120" s="313"/>
      <c r="V120" s="30"/>
      <c r="W120" s="30"/>
      <c r="X120" s="372"/>
      <c r="Y120" s="313"/>
      <c r="Z120" s="313"/>
      <c r="AA120" s="30"/>
      <c r="AB120" s="30"/>
      <c r="AC120" s="372"/>
      <c r="AD120" s="313"/>
      <c r="AE120" s="313"/>
      <c r="AF120" s="30"/>
      <c r="AG120" s="30"/>
      <c r="AH120" s="372"/>
      <c r="AI120" s="313"/>
      <c r="AJ120" s="313"/>
      <c r="AK120" s="30"/>
      <c r="AL120" s="30"/>
      <c r="AM120" s="372"/>
      <c r="AN120" s="313"/>
      <c r="AO120" s="313"/>
      <c r="AS120" s="2"/>
      <c r="AT120" s="2"/>
      <c r="AU120" s="2"/>
      <c r="AV120" s="2"/>
      <c r="AW120" s="373"/>
      <c r="AX120" s="309"/>
      <c r="AY120" s="309"/>
      <c r="AZ120" s="30"/>
      <c r="BA120" s="30"/>
      <c r="BB120" s="30"/>
      <c r="BC120" s="30"/>
    </row>
    <row r="121" spans="1:55" ht="18" customHeight="1">
      <c r="A121" s="2"/>
      <c r="B121" s="2"/>
      <c r="C121" s="2"/>
      <c r="D121" s="373"/>
      <c r="E121" s="309"/>
      <c r="F121" s="309"/>
      <c r="G121" s="34"/>
      <c r="H121" s="34"/>
      <c r="I121" s="373"/>
      <c r="J121" s="309"/>
      <c r="K121" s="309"/>
      <c r="L121" s="34"/>
      <c r="M121" s="34"/>
      <c r="N121" s="373"/>
      <c r="O121" s="309"/>
      <c r="P121" s="309"/>
      <c r="Q121" s="34"/>
      <c r="R121" s="34"/>
      <c r="S121" s="373"/>
      <c r="T121" s="309"/>
      <c r="U121" s="309"/>
      <c r="V121" s="34"/>
      <c r="W121" s="34"/>
      <c r="X121" s="373"/>
      <c r="Y121" s="309"/>
      <c r="Z121" s="309"/>
      <c r="AA121" s="34"/>
      <c r="AB121" s="34"/>
      <c r="AC121" s="373"/>
      <c r="AD121" s="309"/>
      <c r="AE121" s="309"/>
      <c r="AF121" s="34"/>
      <c r="AG121" s="34"/>
      <c r="AH121" s="373"/>
      <c r="AI121" s="309"/>
      <c r="AJ121" s="309"/>
      <c r="AK121" s="34"/>
      <c r="AL121" s="34"/>
      <c r="AM121" s="373"/>
      <c r="AN121" s="309"/>
      <c r="AO121" s="309"/>
      <c r="AS121" s="2"/>
      <c r="AT121" s="2"/>
      <c r="AU121" s="2"/>
      <c r="AV121" s="2"/>
      <c r="AW121" s="373"/>
      <c r="AX121" s="309"/>
      <c r="AY121" s="309"/>
      <c r="AZ121" s="34"/>
      <c r="BA121" s="34"/>
      <c r="BB121" s="34"/>
      <c r="BC121" s="34"/>
    </row>
    <row r="122" spans="1:55" ht="18" customHeight="1">
      <c r="A122" s="2"/>
      <c r="B122" s="2"/>
      <c r="C122" s="2"/>
      <c r="D122" s="304"/>
      <c r="E122" s="304"/>
      <c r="F122" s="304"/>
      <c r="G122" s="30"/>
      <c r="H122" s="30"/>
      <c r="I122" s="304"/>
      <c r="J122" s="304"/>
      <c r="K122" s="304"/>
      <c r="L122" s="30"/>
      <c r="M122" s="30"/>
      <c r="N122" s="304"/>
      <c r="O122" s="304"/>
      <c r="P122" s="304"/>
      <c r="Q122" s="2"/>
      <c r="R122" s="2"/>
      <c r="S122" s="304"/>
      <c r="T122" s="304"/>
      <c r="U122" s="304"/>
      <c r="V122" s="30"/>
      <c r="W122" s="30"/>
      <c r="X122" s="304"/>
      <c r="Y122" s="304"/>
      <c r="Z122" s="304"/>
      <c r="AA122" s="30"/>
      <c r="AB122" s="30"/>
      <c r="AC122" s="304"/>
      <c r="AD122" s="304"/>
      <c r="AE122" s="304"/>
      <c r="AF122" s="30"/>
      <c r="AG122" s="30"/>
      <c r="AH122" s="304"/>
      <c r="AI122" s="304"/>
      <c r="AJ122" s="304"/>
      <c r="AK122" s="30"/>
      <c r="AL122" s="30"/>
      <c r="AM122" s="304"/>
      <c r="AN122" s="304"/>
      <c r="AO122" s="304"/>
      <c r="AS122" s="2"/>
      <c r="AT122" s="2"/>
      <c r="AU122" s="2"/>
      <c r="AV122" s="2"/>
      <c r="AW122" s="304"/>
      <c r="AX122" s="304"/>
      <c r="AY122" s="304"/>
      <c r="AZ122" s="30"/>
      <c r="BA122" s="30"/>
      <c r="BB122" s="30"/>
      <c r="BC122" s="30"/>
    </row>
    <row r="123" spans="1:55" ht="18" customHeight="1">
      <c r="A123" s="2"/>
      <c r="B123" s="2"/>
      <c r="C123" s="2"/>
      <c r="D123" s="304"/>
      <c r="E123" s="304"/>
      <c r="F123" s="304"/>
      <c r="G123" s="30"/>
      <c r="H123" s="30"/>
      <c r="I123" s="304"/>
      <c r="J123" s="304"/>
      <c r="K123" s="304"/>
      <c r="L123" s="30"/>
      <c r="M123" s="30"/>
      <c r="N123" s="304"/>
      <c r="O123" s="304"/>
      <c r="P123" s="304"/>
      <c r="Q123" s="2"/>
      <c r="R123" s="2"/>
      <c r="S123" s="304"/>
      <c r="T123" s="304"/>
      <c r="U123" s="304"/>
      <c r="V123" s="30"/>
      <c r="W123" s="30"/>
      <c r="X123" s="304"/>
      <c r="Y123" s="304"/>
      <c r="Z123" s="304"/>
      <c r="AA123" s="30"/>
      <c r="AB123" s="30"/>
      <c r="AC123" s="304"/>
      <c r="AD123" s="304"/>
      <c r="AE123" s="304"/>
      <c r="AF123" s="30"/>
      <c r="AG123" s="30"/>
      <c r="AH123" s="304"/>
      <c r="AI123" s="304"/>
      <c r="AJ123" s="304"/>
      <c r="AK123" s="30"/>
      <c r="AL123" s="30"/>
      <c r="AM123" s="304"/>
      <c r="AN123" s="304"/>
      <c r="AO123" s="304"/>
      <c r="AS123" s="2"/>
      <c r="AT123" s="2"/>
      <c r="AU123" s="2"/>
      <c r="AV123" s="2"/>
      <c r="AW123" s="304"/>
      <c r="AX123" s="304"/>
      <c r="AY123" s="304"/>
      <c r="AZ123" s="30"/>
      <c r="BA123" s="30"/>
      <c r="BB123" s="30"/>
      <c r="BC123" s="30"/>
    </row>
    <row r="124" spans="1:55" ht="18" customHeight="1">
      <c r="A124" s="2"/>
      <c r="B124" s="2"/>
      <c r="C124" s="2"/>
      <c r="D124" s="373"/>
      <c r="E124" s="309"/>
      <c r="F124" s="309"/>
      <c r="G124" s="30"/>
      <c r="H124" s="30"/>
      <c r="I124" s="373"/>
      <c r="J124" s="309"/>
      <c r="K124" s="309"/>
      <c r="L124" s="30"/>
      <c r="M124" s="30"/>
      <c r="N124" s="373"/>
      <c r="O124" s="309"/>
      <c r="P124" s="309"/>
      <c r="Q124" s="30"/>
      <c r="R124" s="30"/>
      <c r="S124" s="373"/>
      <c r="T124" s="309"/>
      <c r="U124" s="309"/>
      <c r="V124" s="30"/>
      <c r="W124" s="30"/>
      <c r="X124" s="373"/>
      <c r="Y124" s="309"/>
      <c r="Z124" s="309"/>
      <c r="AA124" s="30"/>
      <c r="AB124" s="30"/>
      <c r="AC124" s="373"/>
      <c r="AD124" s="309"/>
      <c r="AE124" s="309"/>
      <c r="AF124" s="30"/>
      <c r="AG124" s="30"/>
      <c r="AH124" s="373"/>
      <c r="AI124" s="309"/>
      <c r="AJ124" s="309"/>
      <c r="AK124" s="30"/>
      <c r="AL124" s="30"/>
      <c r="AM124" s="373"/>
      <c r="AN124" s="309"/>
      <c r="AO124" s="309"/>
      <c r="AS124" s="2"/>
      <c r="AT124" s="2"/>
      <c r="AU124" s="2"/>
      <c r="AV124" s="2"/>
      <c r="AW124" s="373"/>
      <c r="AX124" s="309"/>
      <c r="AY124" s="309"/>
      <c r="AZ124" s="30"/>
      <c r="BA124" s="30"/>
      <c r="BB124" s="30"/>
      <c r="BC124" s="30"/>
    </row>
    <row r="125" spans="1:55" ht="18" customHeight="1">
      <c r="A125" s="2"/>
      <c r="B125" s="2"/>
      <c r="C125" s="2"/>
      <c r="D125" s="373"/>
      <c r="E125" s="309"/>
      <c r="F125" s="309"/>
      <c r="G125" s="34"/>
      <c r="H125" s="34"/>
      <c r="I125" s="373"/>
      <c r="J125" s="309"/>
      <c r="K125" s="309"/>
      <c r="L125" s="34"/>
      <c r="M125" s="34"/>
      <c r="N125" s="373"/>
      <c r="O125" s="309"/>
      <c r="P125" s="309"/>
      <c r="Q125" s="34"/>
      <c r="R125" s="34"/>
      <c r="S125" s="373"/>
      <c r="T125" s="309"/>
      <c r="U125" s="309"/>
      <c r="V125" s="34"/>
      <c r="W125" s="34"/>
      <c r="X125" s="373"/>
      <c r="Y125" s="309"/>
      <c r="Z125" s="309"/>
      <c r="AA125" s="34"/>
      <c r="AB125" s="34"/>
      <c r="AC125" s="373"/>
      <c r="AD125" s="309"/>
      <c r="AE125" s="309"/>
      <c r="AF125" s="34"/>
      <c r="AG125" s="34"/>
      <c r="AH125" s="373"/>
      <c r="AI125" s="309"/>
      <c r="AJ125" s="309"/>
      <c r="AK125" s="34"/>
      <c r="AL125" s="34"/>
      <c r="AM125" s="373"/>
      <c r="AN125" s="309"/>
      <c r="AO125" s="309"/>
      <c r="AS125" s="2"/>
      <c r="AT125" s="2"/>
      <c r="AU125" s="2"/>
      <c r="AV125" s="2"/>
      <c r="AW125" s="373"/>
      <c r="AX125" s="309"/>
      <c r="AY125" s="309"/>
      <c r="AZ125" s="34"/>
      <c r="BA125" s="34"/>
      <c r="BB125" s="34"/>
      <c r="BC125" s="34"/>
    </row>
    <row r="126" spans="1:55" ht="18" customHeight="1">
      <c r="A126" s="2"/>
      <c r="B126" s="2"/>
      <c r="C126" s="2"/>
      <c r="D126" s="304"/>
      <c r="E126" s="304"/>
      <c r="F126" s="304"/>
      <c r="G126" s="30"/>
      <c r="H126" s="30"/>
      <c r="I126" s="304"/>
      <c r="J126" s="304"/>
      <c r="K126" s="304"/>
      <c r="L126" s="30"/>
      <c r="M126" s="30"/>
      <c r="N126" s="304"/>
      <c r="O126" s="304"/>
      <c r="P126" s="304"/>
      <c r="Q126" s="2"/>
      <c r="R126" s="2"/>
      <c r="S126" s="304"/>
      <c r="T126" s="304"/>
      <c r="U126" s="304"/>
      <c r="V126" s="30"/>
      <c r="W126" s="30"/>
      <c r="X126" s="304"/>
      <c r="Y126" s="304"/>
      <c r="Z126" s="304"/>
      <c r="AA126" s="30"/>
      <c r="AB126" s="30"/>
      <c r="AC126" s="304"/>
      <c r="AD126" s="304"/>
      <c r="AE126" s="304"/>
      <c r="AF126" s="30"/>
      <c r="AG126" s="30"/>
      <c r="AH126" s="304"/>
      <c r="AI126" s="304"/>
      <c r="AJ126" s="304"/>
      <c r="AK126" s="30"/>
      <c r="AL126" s="30"/>
      <c r="AM126" s="304"/>
      <c r="AN126" s="304"/>
      <c r="AO126" s="304"/>
      <c r="AS126" s="2"/>
      <c r="AT126" s="2"/>
      <c r="AU126" s="2"/>
      <c r="AV126" s="2"/>
      <c r="AW126" s="304"/>
      <c r="AX126" s="304"/>
      <c r="AY126" s="304"/>
      <c r="AZ126" s="30"/>
      <c r="BA126" s="30"/>
      <c r="BB126" s="30"/>
      <c r="BC126" s="30"/>
    </row>
    <row r="127" spans="1:55" ht="18" customHeight="1">
      <c r="A127" s="2"/>
      <c r="B127" s="2"/>
      <c r="C127" s="2"/>
      <c r="D127" s="304"/>
      <c r="E127" s="304"/>
      <c r="F127" s="304"/>
      <c r="G127" s="30"/>
      <c r="H127" s="30"/>
      <c r="I127" s="304"/>
      <c r="J127" s="304"/>
      <c r="K127" s="304"/>
      <c r="L127" s="30"/>
      <c r="M127" s="30"/>
      <c r="N127" s="304"/>
      <c r="O127" s="304"/>
      <c r="P127" s="304"/>
      <c r="Q127" s="2"/>
      <c r="R127" s="2"/>
      <c r="S127" s="304"/>
      <c r="T127" s="304"/>
      <c r="U127" s="304"/>
      <c r="V127" s="30"/>
      <c r="W127" s="30"/>
      <c r="X127" s="304"/>
      <c r="Y127" s="304"/>
      <c r="Z127" s="304"/>
      <c r="AA127" s="30"/>
      <c r="AB127" s="30"/>
      <c r="AC127" s="304"/>
      <c r="AD127" s="304"/>
      <c r="AE127" s="304"/>
      <c r="AF127" s="30"/>
      <c r="AG127" s="30"/>
      <c r="AH127" s="304"/>
      <c r="AI127" s="304"/>
      <c r="AJ127" s="304"/>
      <c r="AK127" s="30"/>
      <c r="AL127" s="30"/>
      <c r="AM127" s="304"/>
      <c r="AN127" s="304"/>
      <c r="AO127" s="304"/>
      <c r="AS127" s="2"/>
      <c r="AT127" s="2"/>
      <c r="AU127" s="2"/>
      <c r="AV127" s="2"/>
      <c r="AW127" s="304"/>
      <c r="AX127" s="304"/>
      <c r="AY127" s="304"/>
      <c r="AZ127" s="30"/>
      <c r="BA127" s="30"/>
      <c r="BB127" s="30"/>
      <c r="BC127" s="30"/>
    </row>
  </sheetData>
  <mergeCells count="939">
    <mergeCell ref="J17:K17"/>
    <mergeCell ref="A96:B96"/>
    <mergeCell ref="A49:B49"/>
    <mergeCell ref="A97:B97"/>
    <mergeCell ref="A86:B86"/>
    <mergeCell ref="A21:B21"/>
    <mergeCell ref="A23:B23"/>
    <mergeCell ref="A27:B27"/>
    <mergeCell ref="AW126:AX127"/>
    <mergeCell ref="AX115:AY115"/>
    <mergeCell ref="AS113:AT114"/>
    <mergeCell ref="AX113:AY113"/>
    <mergeCell ref="AW114:AX114"/>
    <mergeCell ref="AS112:AT112"/>
    <mergeCell ref="AW112:AX112"/>
    <mergeCell ref="AW109:AX109"/>
    <mergeCell ref="AX111:AY111"/>
    <mergeCell ref="AW107:AX107"/>
    <mergeCell ref="AX108:AY108"/>
    <mergeCell ref="AW105:AX105"/>
    <mergeCell ref="AX106:AY106"/>
    <mergeCell ref="AW101:AX101"/>
    <mergeCell ref="AX104:AY104"/>
    <mergeCell ref="AW99:AX99"/>
    <mergeCell ref="AY126:AY127"/>
    <mergeCell ref="AW122:AX123"/>
    <mergeCell ref="AY122:AY123"/>
    <mergeCell ref="AW124:AW125"/>
    <mergeCell ref="AX124:AY125"/>
    <mergeCell ref="AW120:AW121"/>
    <mergeCell ref="AX120:AY121"/>
    <mergeCell ref="AX118:AY118"/>
    <mergeCell ref="AW116:AX116"/>
    <mergeCell ref="AW117:AX117"/>
    <mergeCell ref="AX100:AY100"/>
    <mergeCell ref="AW97:AX97"/>
    <mergeCell ref="AX98:AY98"/>
    <mergeCell ref="AX96:AY96"/>
    <mergeCell ref="AS94:AT95"/>
    <mergeCell ref="AX94:AY94"/>
    <mergeCell ref="AW95:AX95"/>
    <mergeCell ref="AS93:AT93"/>
    <mergeCell ref="AW93:AX93"/>
    <mergeCell ref="AX92:AY92"/>
    <mergeCell ref="AW90:AX90"/>
    <mergeCell ref="AW88:AX88"/>
    <mergeCell ref="AX89:AY89"/>
    <mergeCell ref="AW86:AX86"/>
    <mergeCell ref="AX87:AY87"/>
    <mergeCell ref="AX84:AY84"/>
    <mergeCell ref="AX85:AY85"/>
    <mergeCell ref="AW82:AX82"/>
    <mergeCell ref="AW83:AX83"/>
    <mergeCell ref="AX81:AY81"/>
    <mergeCell ref="AW80:AX80"/>
    <mergeCell ref="AW78:AX78"/>
    <mergeCell ref="AX79:AY79"/>
    <mergeCell ref="AW76:AX76"/>
    <mergeCell ref="AX77:AY77"/>
    <mergeCell ref="AW74:AX74"/>
    <mergeCell ref="AX75:AY75"/>
    <mergeCell ref="AW72:AX72"/>
    <mergeCell ref="AX73:AY73"/>
    <mergeCell ref="AW70:AX70"/>
    <mergeCell ref="AX71:AY71"/>
    <mergeCell ref="AW67:AX67"/>
    <mergeCell ref="AX69:AY69"/>
    <mergeCell ref="AW64:AX64"/>
    <mergeCell ref="AX66:AY66"/>
    <mergeCell ref="AW62:AX62"/>
    <mergeCell ref="AX63:AY63"/>
    <mergeCell ref="AX61:AY61"/>
    <mergeCell ref="AX48:AY48"/>
    <mergeCell ref="AX46:AY46"/>
    <mergeCell ref="AW44:AX44"/>
    <mergeCell ref="AW42:AX42"/>
    <mergeCell ref="AX43:AY43"/>
    <mergeCell ref="AW40:AX40"/>
    <mergeCell ref="AX41:AY41"/>
    <mergeCell ref="AS59:AT60"/>
    <mergeCell ref="AX59:AY59"/>
    <mergeCell ref="AW60:AX60"/>
    <mergeCell ref="AS58:AT58"/>
    <mergeCell ref="AW58:AX58"/>
    <mergeCell ref="AW54:AX54"/>
    <mergeCell ref="AX57:AY57"/>
    <mergeCell ref="AW52:AX52"/>
    <mergeCell ref="AX53:AY53"/>
    <mergeCell ref="AS48:AT48"/>
    <mergeCell ref="A47:B47"/>
    <mergeCell ref="A48:B48"/>
    <mergeCell ref="S47:T47"/>
    <mergeCell ref="X47:Y47"/>
    <mergeCell ref="AC47:AD47"/>
    <mergeCell ref="AH47:AI47"/>
    <mergeCell ref="AM47:AN47"/>
    <mergeCell ref="AN48:AO48"/>
    <mergeCell ref="Y48:Z48"/>
    <mergeCell ref="E48:F48"/>
    <mergeCell ref="J48:K48"/>
    <mergeCell ref="O48:P48"/>
    <mergeCell ref="T48:U48"/>
    <mergeCell ref="D47:E47"/>
    <mergeCell ref="I47:J47"/>
    <mergeCell ref="N47:O47"/>
    <mergeCell ref="AD48:AE48"/>
    <mergeCell ref="AS6:AT9"/>
    <mergeCell ref="AW6:AW7"/>
    <mergeCell ref="AX6:AY7"/>
    <mergeCell ref="AW8:AX8"/>
    <mergeCell ref="AW10:AY10"/>
    <mergeCell ref="AS14:AT16"/>
    <mergeCell ref="AU14:BC14"/>
    <mergeCell ref="AW25:AX25"/>
    <mergeCell ref="AX26:AY26"/>
    <mergeCell ref="AW23:AX23"/>
    <mergeCell ref="AX24:AY24"/>
    <mergeCell ref="AX22:AY22"/>
    <mergeCell ref="AS19:AT20"/>
    <mergeCell ref="AX19:AY19"/>
    <mergeCell ref="AW20:AX20"/>
    <mergeCell ref="AU15:BC15"/>
    <mergeCell ref="AU16:BA16"/>
    <mergeCell ref="BB16:BC16"/>
    <mergeCell ref="AX17:AY17"/>
    <mergeCell ref="AS18:AT18"/>
    <mergeCell ref="AW18:AX18"/>
    <mergeCell ref="AN104:AO104"/>
    <mergeCell ref="AC105:AD105"/>
    <mergeCell ref="AH105:AI105"/>
    <mergeCell ref="AM105:AN105"/>
    <mergeCell ref="AN98:AO98"/>
    <mergeCell ref="S90:T90"/>
    <mergeCell ref="AW37:AX37"/>
    <mergeCell ref="AX39:AY39"/>
    <mergeCell ref="X42:Y42"/>
    <mergeCell ref="AD43:AE43"/>
    <mergeCell ref="AW49:AX49"/>
    <mergeCell ref="AX51:AY51"/>
    <mergeCell ref="AI104:AJ104"/>
    <mergeCell ref="AH99:AI99"/>
    <mergeCell ref="AI98:AJ98"/>
    <mergeCell ref="AI100:AJ100"/>
    <mergeCell ref="AH95:AI95"/>
    <mergeCell ref="AI94:AJ94"/>
    <mergeCell ref="AD96:AE96"/>
    <mergeCell ref="AI89:AJ89"/>
    <mergeCell ref="AC90:AD90"/>
    <mergeCell ref="AH72:AI72"/>
    <mergeCell ref="AC78:AD78"/>
    <mergeCell ref="AC76:AD76"/>
    <mergeCell ref="AW35:AX35"/>
    <mergeCell ref="AX36:AY36"/>
    <mergeCell ref="AW33:AX33"/>
    <mergeCell ref="AX34:AY34"/>
    <mergeCell ref="AW31:AX31"/>
    <mergeCell ref="AX32:AY32"/>
    <mergeCell ref="AW29:AX29"/>
    <mergeCell ref="AX30:AY30"/>
    <mergeCell ref="AW27:AX27"/>
    <mergeCell ref="AX28:AY28"/>
    <mergeCell ref="E61:F61"/>
    <mergeCell ref="J61:K61"/>
    <mergeCell ref="T106:U106"/>
    <mergeCell ref="Y106:Z106"/>
    <mergeCell ref="AD106:AE106"/>
    <mergeCell ref="D105:E105"/>
    <mergeCell ref="I105:J105"/>
    <mergeCell ref="N105:O105"/>
    <mergeCell ref="X105:Y105"/>
    <mergeCell ref="AC103:AD103"/>
    <mergeCell ref="AC93:AD93"/>
    <mergeCell ref="D93:E93"/>
    <mergeCell ref="I93:J93"/>
    <mergeCell ref="E94:F94"/>
    <mergeCell ref="J94:K94"/>
    <mergeCell ref="O94:P94"/>
    <mergeCell ref="D95:E95"/>
    <mergeCell ref="S97:T97"/>
    <mergeCell ref="E96:F96"/>
    <mergeCell ref="O98:P98"/>
    <mergeCell ref="J96:K96"/>
    <mergeCell ref="J98:K98"/>
    <mergeCell ref="T96:U96"/>
    <mergeCell ref="Y96:Z96"/>
    <mergeCell ref="I109:J109"/>
    <mergeCell ref="N109:O109"/>
    <mergeCell ref="D49:E49"/>
    <mergeCell ref="I49:J49"/>
    <mergeCell ref="N49:O49"/>
    <mergeCell ref="J87:K87"/>
    <mergeCell ref="O81:P81"/>
    <mergeCell ref="T81:U81"/>
    <mergeCell ref="N62:O62"/>
    <mergeCell ref="S62:T62"/>
    <mergeCell ref="N58:O58"/>
    <mergeCell ref="S58:T58"/>
    <mergeCell ref="D82:E82"/>
    <mergeCell ref="N82:O82"/>
    <mergeCell ref="D72:E72"/>
    <mergeCell ref="I72:J72"/>
    <mergeCell ref="N72:O72"/>
    <mergeCell ref="E71:F71"/>
    <mergeCell ref="D60:E60"/>
    <mergeCell ref="I60:J60"/>
    <mergeCell ref="N60:O60"/>
    <mergeCell ref="D64:E64"/>
    <mergeCell ref="D62:E62"/>
    <mergeCell ref="I62:J62"/>
    <mergeCell ref="D107:E107"/>
    <mergeCell ref="I107:J107"/>
    <mergeCell ref="N107:O107"/>
    <mergeCell ref="S107:T107"/>
    <mergeCell ref="X107:Y107"/>
    <mergeCell ref="AC107:AD107"/>
    <mergeCell ref="AN108:AO108"/>
    <mergeCell ref="E108:F108"/>
    <mergeCell ref="J108:K108"/>
    <mergeCell ref="O108:P108"/>
    <mergeCell ref="D109:E109"/>
    <mergeCell ref="E124:F125"/>
    <mergeCell ref="AH126:AI127"/>
    <mergeCell ref="AJ126:AJ127"/>
    <mergeCell ref="AM124:AM125"/>
    <mergeCell ref="X124:X125"/>
    <mergeCell ref="AC124:AC125"/>
    <mergeCell ref="AH124:AH125"/>
    <mergeCell ref="AI124:AJ125"/>
    <mergeCell ref="AD117:AE117"/>
    <mergeCell ref="X118:Y118"/>
    <mergeCell ref="AC118:AD118"/>
    <mergeCell ref="AH118:AI118"/>
    <mergeCell ref="AM117:AN117"/>
    <mergeCell ref="AI117:AJ117"/>
    <mergeCell ref="AM126:AN127"/>
    <mergeCell ref="AM122:AN123"/>
    <mergeCell ref="AM120:AM121"/>
    <mergeCell ref="AH120:AH121"/>
    <mergeCell ref="AI120:AJ121"/>
    <mergeCell ref="AH122:AI123"/>
    <mergeCell ref="AJ122:AJ123"/>
    <mergeCell ref="AC126:AD127"/>
    <mergeCell ref="AE126:AE127"/>
    <mergeCell ref="D124:D125"/>
    <mergeCell ref="I124:I125"/>
    <mergeCell ref="N124:N125"/>
    <mergeCell ref="S124:S125"/>
    <mergeCell ref="AN124:AO125"/>
    <mergeCell ref="J118:K118"/>
    <mergeCell ref="O118:P118"/>
    <mergeCell ref="T118:U118"/>
    <mergeCell ref="S117:T117"/>
    <mergeCell ref="D117:E117"/>
    <mergeCell ref="I117:J117"/>
    <mergeCell ref="N117:O117"/>
    <mergeCell ref="Y117:Z117"/>
    <mergeCell ref="AN118:AO118"/>
    <mergeCell ref="AD124:AE125"/>
    <mergeCell ref="S122:T123"/>
    <mergeCell ref="P122:P123"/>
    <mergeCell ref="D122:E123"/>
    <mergeCell ref="F122:F123"/>
    <mergeCell ref="I122:J123"/>
    <mergeCell ref="K122:K123"/>
    <mergeCell ref="N122:O123"/>
    <mergeCell ref="D120:D121"/>
    <mergeCell ref="I120:I121"/>
    <mergeCell ref="AN106:AO106"/>
    <mergeCell ref="Y108:Z108"/>
    <mergeCell ref="X116:Y116"/>
    <mergeCell ref="AC116:AD116"/>
    <mergeCell ref="AC112:AD112"/>
    <mergeCell ref="AH116:AI116"/>
    <mergeCell ref="AH112:AI112"/>
    <mergeCell ref="AI115:AJ115"/>
    <mergeCell ref="AI113:AJ113"/>
    <mergeCell ref="AI106:AJ106"/>
    <mergeCell ref="S109:T109"/>
    <mergeCell ref="X109:Y109"/>
    <mergeCell ref="AC109:AD109"/>
    <mergeCell ref="AH109:AI109"/>
    <mergeCell ref="AM109:AN109"/>
    <mergeCell ref="AD108:AE108"/>
    <mergeCell ref="AI108:AJ108"/>
    <mergeCell ref="AE122:AE123"/>
    <mergeCell ref="AD113:AE113"/>
    <mergeCell ref="AD115:AE115"/>
    <mergeCell ref="AD120:AE121"/>
    <mergeCell ref="X112:Y112"/>
    <mergeCell ref="S112:T112"/>
    <mergeCell ref="X114:Y114"/>
    <mergeCell ref="AC114:AD114"/>
    <mergeCell ref="U122:U123"/>
    <mergeCell ref="X122:Y123"/>
    <mergeCell ref="Z122:Z123"/>
    <mergeCell ref="AC122:AD123"/>
    <mergeCell ref="N120:N121"/>
    <mergeCell ref="S120:S121"/>
    <mergeCell ref="X120:X121"/>
    <mergeCell ref="AC120:AC121"/>
    <mergeCell ref="I116:J116"/>
    <mergeCell ref="E113:F113"/>
    <mergeCell ref="J113:K113"/>
    <mergeCell ref="O113:P113"/>
    <mergeCell ref="E118:F118"/>
    <mergeCell ref="T115:U115"/>
    <mergeCell ref="O115:P115"/>
    <mergeCell ref="T113:U113"/>
    <mergeCell ref="Y115:Z115"/>
    <mergeCell ref="E120:F121"/>
    <mergeCell ref="J120:K121"/>
    <mergeCell ref="O120:P121"/>
    <mergeCell ref="T120:U121"/>
    <mergeCell ref="Y120:Z121"/>
    <mergeCell ref="Y113:Z113"/>
    <mergeCell ref="S116:T116"/>
    <mergeCell ref="S126:T127"/>
    <mergeCell ref="U126:U127"/>
    <mergeCell ref="X126:Y127"/>
    <mergeCell ref="Z126:Z127"/>
    <mergeCell ref="D126:E127"/>
    <mergeCell ref="F126:F127"/>
    <mergeCell ref="I126:J127"/>
    <mergeCell ref="K126:K127"/>
    <mergeCell ref="N126:O127"/>
    <mergeCell ref="P126:P127"/>
    <mergeCell ref="J124:K125"/>
    <mergeCell ref="O124:P125"/>
    <mergeCell ref="T124:U125"/>
    <mergeCell ref="Y124:Z125"/>
    <mergeCell ref="AH114:AI114"/>
    <mergeCell ref="AH107:AI107"/>
    <mergeCell ref="T108:U108"/>
    <mergeCell ref="S114:T114"/>
    <mergeCell ref="O96:P96"/>
    <mergeCell ref="AH97:AI97"/>
    <mergeCell ref="T98:U98"/>
    <mergeCell ref="Y98:Z98"/>
    <mergeCell ref="AD98:AE98"/>
    <mergeCell ref="AI96:AJ96"/>
    <mergeCell ref="AI111:AJ111"/>
    <mergeCell ref="S101:T101"/>
    <mergeCell ref="X101:Y101"/>
    <mergeCell ref="T111:U111"/>
    <mergeCell ref="Y111:Z111"/>
    <mergeCell ref="AH101:AI101"/>
    <mergeCell ref="AC101:AD101"/>
    <mergeCell ref="AD111:AE111"/>
    <mergeCell ref="Y104:Z104"/>
    <mergeCell ref="AD104:AE104"/>
    <mergeCell ref="N101:O101"/>
    <mergeCell ref="T104:U104"/>
    <mergeCell ref="S105:T105"/>
    <mergeCell ref="S99:T99"/>
    <mergeCell ref="E104:F104"/>
    <mergeCell ref="O106:P106"/>
    <mergeCell ref="AI92:AJ92"/>
    <mergeCell ref="E92:F92"/>
    <mergeCell ref="J92:K92"/>
    <mergeCell ref="J104:K104"/>
    <mergeCell ref="J106:K106"/>
    <mergeCell ref="E106:F106"/>
    <mergeCell ref="O104:P104"/>
    <mergeCell ref="X95:Y95"/>
    <mergeCell ref="AC95:AD95"/>
    <mergeCell ref="I99:J99"/>
    <mergeCell ref="N99:O99"/>
    <mergeCell ref="I95:J95"/>
    <mergeCell ref="N95:O95"/>
    <mergeCell ref="S95:T95"/>
    <mergeCell ref="E98:F98"/>
    <mergeCell ref="D101:E101"/>
    <mergeCell ref="I101:J101"/>
    <mergeCell ref="X97:Y97"/>
    <mergeCell ref="E89:F89"/>
    <mergeCell ref="J89:K89"/>
    <mergeCell ref="O89:P89"/>
    <mergeCell ref="O92:P92"/>
    <mergeCell ref="T92:U92"/>
    <mergeCell ref="Y92:Z92"/>
    <mergeCell ref="AD92:AE92"/>
    <mergeCell ref="D90:E90"/>
    <mergeCell ref="I90:J90"/>
    <mergeCell ref="N90:O90"/>
    <mergeCell ref="Y83:Z83"/>
    <mergeCell ref="I83:J83"/>
    <mergeCell ref="E85:F85"/>
    <mergeCell ref="J85:K85"/>
    <mergeCell ref="O85:P85"/>
    <mergeCell ref="AN84:AO84"/>
    <mergeCell ref="T84:U84"/>
    <mergeCell ref="AD84:AE84"/>
    <mergeCell ref="O87:P87"/>
    <mergeCell ref="T87:U87"/>
    <mergeCell ref="Y87:Z87"/>
    <mergeCell ref="AD87:AE87"/>
    <mergeCell ref="AN85:AO85"/>
    <mergeCell ref="D86:E86"/>
    <mergeCell ref="AM83:AN83"/>
    <mergeCell ref="AH76:AI76"/>
    <mergeCell ref="S82:T82"/>
    <mergeCell ref="X82:Y82"/>
    <mergeCell ref="AC80:AD80"/>
    <mergeCell ref="D80:E80"/>
    <mergeCell ref="I80:J80"/>
    <mergeCell ref="E79:F79"/>
    <mergeCell ref="I76:J76"/>
    <mergeCell ref="D76:E76"/>
    <mergeCell ref="J79:K79"/>
    <mergeCell ref="O79:P79"/>
    <mergeCell ref="T79:U79"/>
    <mergeCell ref="Y79:Z79"/>
    <mergeCell ref="AD79:AE79"/>
    <mergeCell ref="D78:E78"/>
    <mergeCell ref="N78:O78"/>
    <mergeCell ref="S78:T78"/>
    <mergeCell ref="X78:Y78"/>
    <mergeCell ref="E77:F77"/>
    <mergeCell ref="X72:Y72"/>
    <mergeCell ref="J71:K71"/>
    <mergeCell ref="O71:P71"/>
    <mergeCell ref="O66:P66"/>
    <mergeCell ref="X64:Y64"/>
    <mergeCell ref="T75:U75"/>
    <mergeCell ref="AC82:AD82"/>
    <mergeCell ref="I82:J82"/>
    <mergeCell ref="E81:F81"/>
    <mergeCell ref="X54:Y54"/>
    <mergeCell ref="AC54:AD54"/>
    <mergeCell ref="D54:E54"/>
    <mergeCell ref="I54:J54"/>
    <mergeCell ref="O61:P61"/>
    <mergeCell ref="X62:Y62"/>
    <mergeCell ref="X60:Y60"/>
    <mergeCell ref="Y73:Z73"/>
    <mergeCell ref="X74:Y74"/>
    <mergeCell ref="Y71:Z71"/>
    <mergeCell ref="Y69:Z69"/>
    <mergeCell ref="J59:K59"/>
    <mergeCell ref="O59:P59"/>
    <mergeCell ref="T59:U59"/>
    <mergeCell ref="Y59:Z59"/>
    <mergeCell ref="J73:K73"/>
    <mergeCell ref="O73:P73"/>
    <mergeCell ref="I74:J74"/>
    <mergeCell ref="N74:O74"/>
    <mergeCell ref="S74:T74"/>
    <mergeCell ref="S64:T64"/>
    <mergeCell ref="S67:T67"/>
    <mergeCell ref="X67:Y67"/>
    <mergeCell ref="S72:T72"/>
    <mergeCell ref="D58:E58"/>
    <mergeCell ref="I58:J58"/>
    <mergeCell ref="Y57:Z57"/>
    <mergeCell ref="AD57:AE57"/>
    <mergeCell ref="X58:Y58"/>
    <mergeCell ref="AC58:AD58"/>
    <mergeCell ref="E59:F59"/>
    <mergeCell ref="E57:F57"/>
    <mergeCell ref="J57:K57"/>
    <mergeCell ref="O57:P57"/>
    <mergeCell ref="T57:U57"/>
    <mergeCell ref="T43:U43"/>
    <mergeCell ref="E43:F43"/>
    <mergeCell ref="J43:K43"/>
    <mergeCell ref="O43:P43"/>
    <mergeCell ref="N54:O54"/>
    <mergeCell ref="S54:T54"/>
    <mergeCell ref="E53:F53"/>
    <mergeCell ref="J53:K53"/>
    <mergeCell ref="O53:P53"/>
    <mergeCell ref="T53:U53"/>
    <mergeCell ref="E51:F51"/>
    <mergeCell ref="S37:T37"/>
    <mergeCell ref="X37:Y37"/>
    <mergeCell ref="AC37:AD37"/>
    <mergeCell ref="X40:Y40"/>
    <mergeCell ref="I40:J40"/>
    <mergeCell ref="I42:J42"/>
    <mergeCell ref="Y36:Z36"/>
    <mergeCell ref="N52:O52"/>
    <mergeCell ref="E46:F46"/>
    <mergeCell ref="T41:U41"/>
    <mergeCell ref="E41:F41"/>
    <mergeCell ref="J41:K41"/>
    <mergeCell ref="Y41:Z41"/>
    <mergeCell ref="S42:T42"/>
    <mergeCell ref="AD41:AE41"/>
    <mergeCell ref="S44:T44"/>
    <mergeCell ref="X44:Y44"/>
    <mergeCell ref="AC44:AD44"/>
    <mergeCell ref="D44:E44"/>
    <mergeCell ref="I44:J44"/>
    <mergeCell ref="S49:T49"/>
    <mergeCell ref="X49:Y49"/>
    <mergeCell ref="AC49:AD49"/>
    <mergeCell ref="O46:P46"/>
    <mergeCell ref="O41:P41"/>
    <mergeCell ref="D42:E42"/>
    <mergeCell ref="S40:T40"/>
    <mergeCell ref="N42:O42"/>
    <mergeCell ref="T36:U36"/>
    <mergeCell ref="D35:E35"/>
    <mergeCell ref="I35:J35"/>
    <mergeCell ref="N35:O35"/>
    <mergeCell ref="AC40:AD40"/>
    <mergeCell ref="AC42:AD42"/>
    <mergeCell ref="AD36:AE36"/>
    <mergeCell ref="E36:F36"/>
    <mergeCell ref="J36:K36"/>
    <mergeCell ref="O36:P36"/>
    <mergeCell ref="N40:O40"/>
    <mergeCell ref="E39:F39"/>
    <mergeCell ref="J39:K39"/>
    <mergeCell ref="O39:P39"/>
    <mergeCell ref="T39:U39"/>
    <mergeCell ref="Y39:Z39"/>
    <mergeCell ref="AD39:AE39"/>
    <mergeCell ref="D37:E37"/>
    <mergeCell ref="I37:J37"/>
    <mergeCell ref="D40:E40"/>
    <mergeCell ref="X35:Y35"/>
    <mergeCell ref="D33:E33"/>
    <mergeCell ref="I33:J33"/>
    <mergeCell ref="N33:O33"/>
    <mergeCell ref="S33:T33"/>
    <mergeCell ref="D25:E25"/>
    <mergeCell ref="I25:J25"/>
    <mergeCell ref="N25:O25"/>
    <mergeCell ref="Y24:Z24"/>
    <mergeCell ref="O30:P30"/>
    <mergeCell ref="T30:U30"/>
    <mergeCell ref="E34:F34"/>
    <mergeCell ref="J34:K34"/>
    <mergeCell ref="D31:E31"/>
    <mergeCell ref="I31:J31"/>
    <mergeCell ref="Y30:Z30"/>
    <mergeCell ref="O34:P34"/>
    <mergeCell ref="T34:U34"/>
    <mergeCell ref="Y34:Z34"/>
    <mergeCell ref="E32:F32"/>
    <mergeCell ref="J32:K32"/>
    <mergeCell ref="O32:P32"/>
    <mergeCell ref="T32:U32"/>
    <mergeCell ref="AI26:AJ26"/>
    <mergeCell ref="D29:E29"/>
    <mergeCell ref="I29:J29"/>
    <mergeCell ref="N29:O29"/>
    <mergeCell ref="S29:T29"/>
    <mergeCell ref="X29:Y29"/>
    <mergeCell ref="AC29:AD29"/>
    <mergeCell ref="AD28:AE28"/>
    <mergeCell ref="N27:O27"/>
    <mergeCell ref="E28:F28"/>
    <mergeCell ref="J28:K28"/>
    <mergeCell ref="O28:P28"/>
    <mergeCell ref="E26:F26"/>
    <mergeCell ref="J26:K26"/>
    <mergeCell ref="O26:P26"/>
    <mergeCell ref="D27:E27"/>
    <mergeCell ref="I27:J27"/>
    <mergeCell ref="I18:J18"/>
    <mergeCell ref="O17:P17"/>
    <mergeCell ref="N18:O18"/>
    <mergeCell ref="AN24:AO24"/>
    <mergeCell ref="AM25:AN25"/>
    <mergeCell ref="AH27:AI27"/>
    <mergeCell ref="S27:T27"/>
    <mergeCell ref="X27:Y27"/>
    <mergeCell ref="AH18:AI18"/>
    <mergeCell ref="S20:T20"/>
    <mergeCell ref="T26:U26"/>
    <mergeCell ref="Y26:Z26"/>
    <mergeCell ref="AD26:AE26"/>
    <mergeCell ref="AN19:AO19"/>
    <mergeCell ref="AM20:AN20"/>
    <mergeCell ref="AI19:AJ19"/>
    <mergeCell ref="AH20:AI20"/>
    <mergeCell ref="O22:P22"/>
    <mergeCell ref="T22:U22"/>
    <mergeCell ref="Y22:Z22"/>
    <mergeCell ref="AD22:AE22"/>
    <mergeCell ref="AM18:AN18"/>
    <mergeCell ref="AM23:AN23"/>
    <mergeCell ref="AM27:AN27"/>
    <mergeCell ref="AM37:AN37"/>
    <mergeCell ref="AM42:AN42"/>
    <mergeCell ref="AM29:AN29"/>
    <mergeCell ref="AN22:AO22"/>
    <mergeCell ref="AN36:AO36"/>
    <mergeCell ref="AH44:AI44"/>
    <mergeCell ref="AM62:AN62"/>
    <mergeCell ref="AH25:AI25"/>
    <mergeCell ref="AN26:AO26"/>
    <mergeCell ref="AI28:AJ28"/>
    <mergeCell ref="AN28:AO28"/>
    <mergeCell ref="AN43:AO43"/>
    <mergeCell ref="AN39:AO39"/>
    <mergeCell ref="AN51:AO51"/>
    <mergeCell ref="AM52:AN52"/>
    <mergeCell ref="AH49:AI49"/>
    <mergeCell ref="AI32:AJ32"/>
    <mergeCell ref="AH33:AI33"/>
    <mergeCell ref="AH40:AI40"/>
    <mergeCell ref="AH35:AI35"/>
    <mergeCell ref="AH37:AI37"/>
    <mergeCell ref="AI41:AJ41"/>
    <mergeCell ref="AM33:AN33"/>
    <mergeCell ref="AH31:AI31"/>
    <mergeCell ref="AN73:AO73"/>
    <mergeCell ref="AI73:AJ73"/>
    <mergeCell ref="AM35:AN35"/>
    <mergeCell ref="AM72:AN72"/>
    <mergeCell ref="AM64:AN64"/>
    <mergeCell ref="AI77:AJ77"/>
    <mergeCell ref="AN75:AO75"/>
    <mergeCell ref="AN59:AO59"/>
    <mergeCell ref="AH64:AI64"/>
    <mergeCell ref="AH42:AI42"/>
    <mergeCell ref="AI36:AJ36"/>
    <mergeCell ref="AI61:AJ61"/>
    <mergeCell ref="AN61:AO61"/>
    <mergeCell ref="AN41:AO41"/>
    <mergeCell ref="AN69:AO69"/>
    <mergeCell ref="AM70:AN70"/>
    <mergeCell ref="AI57:AJ57"/>
    <mergeCell ref="AH58:AI58"/>
    <mergeCell ref="AI59:AJ59"/>
    <mergeCell ref="AH60:AI60"/>
    <mergeCell ref="AI53:AJ53"/>
    <mergeCell ref="AN57:AO57"/>
    <mergeCell ref="AM58:AN58"/>
    <mergeCell ref="AM44:AN44"/>
    <mergeCell ref="AN66:AO66"/>
    <mergeCell ref="AH67:AI67"/>
    <mergeCell ref="AN63:AO63"/>
    <mergeCell ref="AO122:AO123"/>
    <mergeCell ref="AM114:AN114"/>
    <mergeCell ref="AN94:AO94"/>
    <mergeCell ref="AH93:AI93"/>
    <mergeCell ref="AM107:AN107"/>
    <mergeCell ref="AO126:AO127"/>
    <mergeCell ref="AN115:AO115"/>
    <mergeCell ref="AM116:AN116"/>
    <mergeCell ref="AN120:AO121"/>
    <mergeCell ref="AM101:AN101"/>
    <mergeCell ref="AN111:AO111"/>
    <mergeCell ref="AM112:AN112"/>
    <mergeCell ref="AN96:AO96"/>
    <mergeCell ref="AM97:AN97"/>
    <mergeCell ref="AN100:AO100"/>
    <mergeCell ref="AM88:AN88"/>
    <mergeCell ref="AN92:AO92"/>
    <mergeCell ref="AM93:AN93"/>
    <mergeCell ref="AN113:AO113"/>
    <mergeCell ref="AM99:AN99"/>
    <mergeCell ref="AM95:AN95"/>
    <mergeCell ref="AM67:AN67"/>
    <mergeCell ref="AH70:AI70"/>
    <mergeCell ref="AN89:AO89"/>
    <mergeCell ref="AI48:AJ48"/>
    <mergeCell ref="AH52:AI52"/>
    <mergeCell ref="AH54:AI54"/>
    <mergeCell ref="AM49:AN49"/>
    <mergeCell ref="AN77:AO77"/>
    <mergeCell ref="AN79:AO79"/>
    <mergeCell ref="AM80:AN80"/>
    <mergeCell ref="AN71:AO71"/>
    <mergeCell ref="AM60:AN60"/>
    <mergeCell ref="AI71:AJ71"/>
    <mergeCell ref="AI79:AJ79"/>
    <mergeCell ref="AI84:AJ84"/>
    <mergeCell ref="AH80:AI80"/>
    <mergeCell ref="AM74:AN74"/>
    <mergeCell ref="AH78:AI78"/>
    <mergeCell ref="AM78:AN78"/>
    <mergeCell ref="AN81:AO81"/>
    <mergeCell ref="AM82:AN82"/>
    <mergeCell ref="AI81:AJ81"/>
    <mergeCell ref="AM76:AN76"/>
    <mergeCell ref="AH86:AI86"/>
    <mergeCell ref="AH74:AI74"/>
    <mergeCell ref="AH62:AI62"/>
    <mergeCell ref="AI85:AJ85"/>
    <mergeCell ref="J81:K81"/>
    <mergeCell ref="N80:O80"/>
    <mergeCell ref="AC72:AD72"/>
    <mergeCell ref="I78:J78"/>
    <mergeCell ref="AH83:AI83"/>
    <mergeCell ref="AC83:AD83"/>
    <mergeCell ref="T73:U73"/>
    <mergeCell ref="AI63:AJ63"/>
    <mergeCell ref="AI75:AJ75"/>
    <mergeCell ref="AC64:AD64"/>
    <mergeCell ref="AD75:AE75"/>
    <mergeCell ref="AI66:AJ66"/>
    <mergeCell ref="AD73:AE73"/>
    <mergeCell ref="AD71:AE71"/>
    <mergeCell ref="AD69:AE69"/>
    <mergeCell ref="T69:U69"/>
    <mergeCell ref="AI69:AJ69"/>
    <mergeCell ref="N64:O64"/>
    <mergeCell ref="T71:U71"/>
    <mergeCell ref="T63:U63"/>
    <mergeCell ref="Y63:Z63"/>
    <mergeCell ref="AM90:AN90"/>
    <mergeCell ref="J77:K77"/>
    <mergeCell ref="O77:P77"/>
    <mergeCell ref="T77:U77"/>
    <mergeCell ref="Y77:Z77"/>
    <mergeCell ref="AD77:AE77"/>
    <mergeCell ref="N76:O76"/>
    <mergeCell ref="S76:T76"/>
    <mergeCell ref="X76:Y76"/>
    <mergeCell ref="Y81:Z81"/>
    <mergeCell ref="AD81:AE81"/>
    <mergeCell ref="AH82:AI82"/>
    <mergeCell ref="S80:T80"/>
    <mergeCell ref="X80:Y80"/>
    <mergeCell ref="I88:J88"/>
    <mergeCell ref="I86:J86"/>
    <mergeCell ref="N86:O86"/>
    <mergeCell ref="S86:T86"/>
    <mergeCell ref="AN87:AO87"/>
    <mergeCell ref="AI87:AJ87"/>
    <mergeCell ref="X86:Y86"/>
    <mergeCell ref="AM86:AN86"/>
    <mergeCell ref="S83:T83"/>
    <mergeCell ref="N83:O83"/>
    <mergeCell ref="E111:F111"/>
    <mergeCell ref="J111:K111"/>
    <mergeCell ref="O111:P111"/>
    <mergeCell ref="D116:E116"/>
    <mergeCell ref="N116:O116"/>
    <mergeCell ref="J115:K115"/>
    <mergeCell ref="I112:J112"/>
    <mergeCell ref="E115:F115"/>
    <mergeCell ref="D114:E114"/>
    <mergeCell ref="I114:J114"/>
    <mergeCell ref="N114:O114"/>
    <mergeCell ref="D112:E112"/>
    <mergeCell ref="N112:O112"/>
    <mergeCell ref="AC97:AD97"/>
    <mergeCell ref="D97:E97"/>
    <mergeCell ref="I97:J97"/>
    <mergeCell ref="N97:O97"/>
    <mergeCell ref="X99:Y99"/>
    <mergeCell ref="AC99:AD99"/>
    <mergeCell ref="D99:E99"/>
    <mergeCell ref="E100:F100"/>
    <mergeCell ref="J100:K100"/>
    <mergeCell ref="O100:P100"/>
    <mergeCell ref="T100:U100"/>
    <mergeCell ref="Y100:Z100"/>
    <mergeCell ref="AD100:AE100"/>
    <mergeCell ref="AH88:AI88"/>
    <mergeCell ref="T89:U89"/>
    <mergeCell ref="Y89:Z89"/>
    <mergeCell ref="T85:U85"/>
    <mergeCell ref="Y85:Z85"/>
    <mergeCell ref="AD85:AE85"/>
    <mergeCell ref="AC86:AD86"/>
    <mergeCell ref="T94:U94"/>
    <mergeCell ref="Y94:Z94"/>
    <mergeCell ref="AD94:AE94"/>
    <mergeCell ref="S88:T88"/>
    <mergeCell ref="X88:Y88"/>
    <mergeCell ref="AC88:AD88"/>
    <mergeCell ref="S93:T93"/>
    <mergeCell ref="X93:Y93"/>
    <mergeCell ref="AH90:AI90"/>
    <mergeCell ref="N93:O93"/>
    <mergeCell ref="N88:O88"/>
    <mergeCell ref="AD89:AE89"/>
    <mergeCell ref="X90:Y90"/>
    <mergeCell ref="D67:E67"/>
    <mergeCell ref="I67:J67"/>
    <mergeCell ref="N67:O67"/>
    <mergeCell ref="E66:F66"/>
    <mergeCell ref="J66:K66"/>
    <mergeCell ref="D70:E70"/>
    <mergeCell ref="I70:J70"/>
    <mergeCell ref="N70:O70"/>
    <mergeCell ref="Y66:Z66"/>
    <mergeCell ref="T66:U66"/>
    <mergeCell ref="X84:Y84"/>
    <mergeCell ref="Y75:Z75"/>
    <mergeCell ref="E73:F73"/>
    <mergeCell ref="D74:E74"/>
    <mergeCell ref="O75:P75"/>
    <mergeCell ref="E75:F75"/>
    <mergeCell ref="J75:K75"/>
    <mergeCell ref="D88:E88"/>
    <mergeCell ref="E84:F84"/>
    <mergeCell ref="E87:F87"/>
    <mergeCell ref="AC35:AD35"/>
    <mergeCell ref="AI43:AJ43"/>
    <mergeCell ref="S35:T35"/>
    <mergeCell ref="N37:O37"/>
    <mergeCell ref="N44:O44"/>
    <mergeCell ref="S23:T23"/>
    <mergeCell ref="X23:Y23"/>
    <mergeCell ref="E30:F30"/>
    <mergeCell ref="J30:K30"/>
    <mergeCell ref="E24:F24"/>
    <mergeCell ref="J24:K24"/>
    <mergeCell ref="O24:P24"/>
    <mergeCell ref="T24:U24"/>
    <mergeCell ref="AC27:AD27"/>
    <mergeCell ref="N23:O23"/>
    <mergeCell ref="Y43:Z43"/>
    <mergeCell ref="AI39:AJ39"/>
    <mergeCell ref="AC23:AD23"/>
    <mergeCell ref="S25:T25"/>
    <mergeCell ref="X25:Y25"/>
    <mergeCell ref="AC25:AD25"/>
    <mergeCell ref="N31:O31"/>
    <mergeCell ref="AD24:AE24"/>
    <mergeCell ref="AI24:AJ24"/>
    <mergeCell ref="AN34:AO34"/>
    <mergeCell ref="T28:U28"/>
    <mergeCell ref="S31:T31"/>
    <mergeCell ref="X31:Y31"/>
    <mergeCell ref="AC31:AD31"/>
    <mergeCell ref="Y28:Z28"/>
    <mergeCell ref="AH29:AI29"/>
    <mergeCell ref="AN32:AO32"/>
    <mergeCell ref="AN30:AO30"/>
    <mergeCell ref="X33:Y33"/>
    <mergeCell ref="AM31:AN31"/>
    <mergeCell ref="AI30:AJ30"/>
    <mergeCell ref="Y32:Z32"/>
    <mergeCell ref="AD32:AE32"/>
    <mergeCell ref="AI34:AJ34"/>
    <mergeCell ref="AD30:AE30"/>
    <mergeCell ref="AC33:AD33"/>
    <mergeCell ref="AD34:AE34"/>
    <mergeCell ref="AI22:AJ22"/>
    <mergeCell ref="Y19:Z19"/>
    <mergeCell ref="E19:F19"/>
    <mergeCell ref="D20:E20"/>
    <mergeCell ref="O19:P19"/>
    <mergeCell ref="N20:O20"/>
    <mergeCell ref="X20:Y20"/>
    <mergeCell ref="D23:E23"/>
    <mergeCell ref="AC20:AD20"/>
    <mergeCell ref="T19:U19"/>
    <mergeCell ref="J19:K19"/>
    <mergeCell ref="I20:J20"/>
    <mergeCell ref="E22:F22"/>
    <mergeCell ref="J22:K22"/>
    <mergeCell ref="I23:J23"/>
    <mergeCell ref="AH23:AI23"/>
    <mergeCell ref="A6:B9"/>
    <mergeCell ref="S10:U10"/>
    <mergeCell ref="AH10:AJ10"/>
    <mergeCell ref="X10:Z10"/>
    <mergeCell ref="AC10:AE10"/>
    <mergeCell ref="AD19:AE19"/>
    <mergeCell ref="Y17:Z17"/>
    <mergeCell ref="AD17:AE17"/>
    <mergeCell ref="D6:D7"/>
    <mergeCell ref="E6:F7"/>
    <mergeCell ref="D8:E8"/>
    <mergeCell ref="I8:J8"/>
    <mergeCell ref="D10:F10"/>
    <mergeCell ref="I10:K10"/>
    <mergeCell ref="N10:P10"/>
    <mergeCell ref="T17:U17"/>
    <mergeCell ref="AC4:AQ8"/>
    <mergeCell ref="AC18:AD18"/>
    <mergeCell ref="E17:F17"/>
    <mergeCell ref="AQ14:AQ16"/>
    <mergeCell ref="A18:B18"/>
    <mergeCell ref="AG16:AK16"/>
    <mergeCell ref="AL16:AP16"/>
    <mergeCell ref="D18:E18"/>
    <mergeCell ref="A58:B58"/>
    <mergeCell ref="A59:B60"/>
    <mergeCell ref="A19:B20"/>
    <mergeCell ref="A93:B93"/>
    <mergeCell ref="A112:B112"/>
    <mergeCell ref="A113:B114"/>
    <mergeCell ref="A94:B95"/>
    <mergeCell ref="W16:AA16"/>
    <mergeCell ref="AB16:AF16"/>
    <mergeCell ref="A14:B16"/>
    <mergeCell ref="C14:AP14"/>
    <mergeCell ref="C15:L15"/>
    <mergeCell ref="M15:V15"/>
    <mergeCell ref="W15:AF15"/>
    <mergeCell ref="AG15:AP15"/>
    <mergeCell ref="C16:G16"/>
    <mergeCell ref="H16:L16"/>
    <mergeCell ref="M16:Q16"/>
    <mergeCell ref="R16:V16"/>
    <mergeCell ref="X18:Y18"/>
    <mergeCell ref="S18:T18"/>
    <mergeCell ref="AM40:AN40"/>
    <mergeCell ref="O84:P84"/>
    <mergeCell ref="J46:K46"/>
    <mergeCell ref="AI46:AJ46"/>
    <mergeCell ref="AN46:AO46"/>
    <mergeCell ref="J51:K51"/>
    <mergeCell ref="O51:P51"/>
    <mergeCell ref="T51:U51"/>
    <mergeCell ref="Y51:Z51"/>
    <mergeCell ref="AD51:AE51"/>
    <mergeCell ref="AI51:AJ51"/>
    <mergeCell ref="I52:J52"/>
    <mergeCell ref="AC52:AD52"/>
    <mergeCell ref="T46:U46"/>
    <mergeCell ref="Y46:Z46"/>
    <mergeCell ref="AD46:AE46"/>
    <mergeCell ref="X52:Y52"/>
    <mergeCell ref="S70:T70"/>
    <mergeCell ref="X70:Y70"/>
    <mergeCell ref="AC70:AD70"/>
    <mergeCell ref="AC67:AD67"/>
    <mergeCell ref="E69:F69"/>
    <mergeCell ref="J84:K84"/>
    <mergeCell ref="D83:E83"/>
    <mergeCell ref="AD61:AE61"/>
    <mergeCell ref="D52:E52"/>
    <mergeCell ref="AC62:AD62"/>
    <mergeCell ref="S52:T52"/>
    <mergeCell ref="J69:K69"/>
    <mergeCell ref="O69:P69"/>
    <mergeCell ref="S60:T60"/>
    <mergeCell ref="T61:U61"/>
    <mergeCell ref="Y61:Z61"/>
    <mergeCell ref="AD63:AE63"/>
    <mergeCell ref="AD66:AE66"/>
    <mergeCell ref="E63:F63"/>
    <mergeCell ref="O63:P63"/>
    <mergeCell ref="AC60:AD60"/>
    <mergeCell ref="AD53:AE53"/>
    <mergeCell ref="Y53:Z53"/>
    <mergeCell ref="AD59:AE59"/>
  </mergeCells>
  <phoneticPr fontId="1"/>
  <conditionalFormatting sqref="D18:F134">
    <cfRule type="expression" dxfId="61" priority="253">
      <formula>$F18="A"</formula>
    </cfRule>
    <cfRule type="expression" dxfId="60" priority="254">
      <formula>$F18="B"</formula>
    </cfRule>
    <cfRule type="expression" dxfId="59" priority="255">
      <formula>$F18="C"</formula>
    </cfRule>
    <cfRule type="expression" dxfId="58" priority="256">
      <formula>$F18="D"</formula>
    </cfRule>
    <cfRule type="expression" dxfId="57" priority="257">
      <formula>$F18="P"</formula>
    </cfRule>
    <cfRule type="expression" dxfId="56" priority="258">
      <formula>$F18="R"</formula>
    </cfRule>
  </conditionalFormatting>
  <conditionalFormatting sqref="AM18:AO134">
    <cfRule type="expression" dxfId="55" priority="127">
      <formula>$AO18="A"</formula>
    </cfRule>
    <cfRule type="expression" dxfId="54" priority="128">
      <formula>$AO18="B"</formula>
    </cfRule>
    <cfRule type="expression" dxfId="53" priority="129">
      <formula>$AO18="C"</formula>
    </cfRule>
    <cfRule type="expression" dxfId="52" priority="130">
      <formula>$AO18="D"</formula>
    </cfRule>
    <cfRule type="expression" dxfId="51" priority="131">
      <formula>$AO18="P"</formula>
    </cfRule>
    <cfRule type="expression" dxfId="50" priority="132">
      <formula>$AO18="R"</formula>
    </cfRule>
  </conditionalFormatting>
  <conditionalFormatting sqref="AW18:AY134">
    <cfRule type="expression" dxfId="49" priority="121">
      <formula>AY18="A"</formula>
    </cfRule>
    <cfRule type="expression" dxfId="48" priority="122">
      <formula>AY18="B"</formula>
    </cfRule>
    <cfRule type="expression" dxfId="47" priority="123">
      <formula>AY18="C"</formula>
    </cfRule>
    <cfRule type="expression" dxfId="46" priority="124">
      <formula>AY18="D"</formula>
    </cfRule>
    <cfRule type="expression" dxfId="45" priority="125">
      <formula>AY18="P"</formula>
    </cfRule>
    <cfRule type="expression" dxfId="44" priority="126">
      <formula>AY18="R"</formula>
    </cfRule>
  </conditionalFormatting>
  <conditionalFormatting sqref="AH18:AJ134">
    <cfRule type="expression" dxfId="43" priority="259">
      <formula>$AJ18="A"</formula>
    </cfRule>
    <cfRule type="expression" dxfId="42" priority="260">
      <formula>$AJ18="B"</formula>
    </cfRule>
    <cfRule type="expression" dxfId="41" priority="261">
      <formula>$AJ18="C"</formula>
    </cfRule>
    <cfRule type="expression" dxfId="40" priority="262">
      <formula>$AJ18="D"</formula>
    </cfRule>
    <cfRule type="expression" dxfId="39" priority="263">
      <formula>$AJ18="P"</formula>
    </cfRule>
    <cfRule type="expression" dxfId="38" priority="264">
      <formula>$AJ18="R"</formula>
    </cfRule>
  </conditionalFormatting>
  <conditionalFormatting sqref="X18:Z134">
    <cfRule type="expression" dxfId="37" priority="145">
      <formula>$Z18="A"</formula>
    </cfRule>
    <cfRule type="expression" dxfId="36" priority="146">
      <formula>$Z18="B"</formula>
    </cfRule>
    <cfRule type="expression" dxfId="35" priority="147">
      <formula>$Z18="C"</formula>
    </cfRule>
    <cfRule type="expression" dxfId="34" priority="148">
      <formula>$Z18="D"</formula>
    </cfRule>
    <cfRule type="expression" dxfId="33" priority="149">
      <formula>$Z18="P"</formula>
    </cfRule>
    <cfRule type="expression" dxfId="32" priority="150">
      <formula>$Z18="R"</formula>
    </cfRule>
  </conditionalFormatting>
  <conditionalFormatting sqref="I18:K134">
    <cfRule type="expression" dxfId="31" priority="247">
      <formula>$K18="A"</formula>
    </cfRule>
    <cfRule type="expression" dxfId="30" priority="248">
      <formula>$K18="B"</formula>
    </cfRule>
    <cfRule type="expression" dxfId="29" priority="249">
      <formula>$K18="C"</formula>
    </cfRule>
    <cfRule type="expression" dxfId="28" priority="250">
      <formula>$K18="D"</formula>
    </cfRule>
    <cfRule type="expression" dxfId="27" priority="251">
      <formula>$K18="P"</formula>
    </cfRule>
    <cfRule type="expression" dxfId="26" priority="252">
      <formula>$K18="R"</formula>
    </cfRule>
  </conditionalFormatting>
  <conditionalFormatting sqref="AC18:AE134">
    <cfRule type="expression" dxfId="25" priority="139">
      <formula>$AE18="A"</formula>
    </cfRule>
    <cfRule type="expression" dxfId="24" priority="140">
      <formula>$AE18="B"</formula>
    </cfRule>
    <cfRule type="expression" dxfId="23" priority="141">
      <formula>$AE18="C"</formula>
    </cfRule>
    <cfRule type="expression" dxfId="22" priority="142">
      <formula>$AE18="D"</formula>
    </cfRule>
    <cfRule type="expression" dxfId="21" priority="143">
      <formula>$AE18="P"</formula>
    </cfRule>
    <cfRule type="expression" dxfId="20" priority="144">
      <formula>$AE18="R"</formula>
    </cfRule>
  </conditionalFormatting>
  <conditionalFormatting sqref="S18:U134">
    <cfRule type="expression" dxfId="19" priority="235">
      <formula>$U18="A"</formula>
    </cfRule>
    <cfRule type="expression" dxfId="18" priority="236">
      <formula>$U18="B"</formula>
    </cfRule>
    <cfRule type="expression" dxfId="17" priority="237">
      <formula>$U18="C"</formula>
    </cfRule>
    <cfRule type="expression" dxfId="16" priority="238">
      <formula>$U18="D"</formula>
    </cfRule>
    <cfRule type="expression" dxfId="15" priority="239">
      <formula>$U18="P"</formula>
    </cfRule>
    <cfRule type="expression" dxfId="14" priority="240">
      <formula>$U18="R"</formula>
    </cfRule>
  </conditionalFormatting>
  <conditionalFormatting sqref="N18:P134">
    <cfRule type="expression" dxfId="13" priority="241">
      <formula>$P18="A"</formula>
    </cfRule>
    <cfRule type="expression" dxfId="12" priority="242">
      <formula>$P18="B"</formula>
    </cfRule>
    <cfRule type="expression" dxfId="11" priority="243">
      <formula>$P18="C"</formula>
    </cfRule>
    <cfRule type="expression" dxfId="10" priority="244">
      <formula>$P18="D"</formula>
    </cfRule>
    <cfRule type="expression" dxfId="9" priority="245">
      <formula>$P18="P"</formula>
    </cfRule>
    <cfRule type="expression" dxfId="8" priority="246">
      <formula>$P18="R"</formula>
    </cfRule>
  </conditionalFormatting>
  <printOptions horizontalCentered="1"/>
  <pageMargins left="0.39370078740157483" right="0.39370078740157483" top="0.19685039370078741" bottom="0.19685039370078741" header="0.11811023622047245" footer="0.11811023622047245"/>
  <pageSetup paperSize="9" scale="64" orientation="landscape" r:id="rId1"/>
  <rowBreaks count="2" manualBreakCount="2">
    <brk id="55" max="58" man="1"/>
    <brk id="91" max="5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AB37"/>
  <sheetViews>
    <sheetView view="pageBreakPreview" zoomScaleNormal="100" zoomScaleSheetLayoutView="100" workbookViewId="0">
      <selection activeCell="C32" sqref="C32"/>
    </sheetView>
  </sheetViews>
  <sheetFormatPr defaultColWidth="9" defaultRowHeight="12"/>
  <cols>
    <col min="1" max="25" width="6.125" style="2" customWidth="1"/>
    <col min="26" max="16384" width="9" style="2"/>
  </cols>
  <sheetData>
    <row r="1" spans="1:28" ht="17.25">
      <c r="A1" s="8" t="s">
        <v>448</v>
      </c>
    </row>
    <row r="2" spans="1:28" ht="17.25">
      <c r="A2" s="8" t="s">
        <v>310</v>
      </c>
    </row>
    <row r="3" spans="1:28" ht="20.100000000000001" customHeight="1">
      <c r="A3" s="99"/>
      <c r="B3" s="263" t="s">
        <v>56</v>
      </c>
      <c r="C3" s="264" t="str">
        <f ca="1">科目チェック!$C$2</f>
        <v xml:space="preserve"> 205100A </v>
      </c>
      <c r="D3" s="99"/>
      <c r="E3" s="99"/>
      <c r="F3" s="99"/>
      <c r="G3" s="99"/>
      <c r="H3" s="263" t="s">
        <v>57</v>
      </c>
      <c r="I3" s="100" t="str">
        <f ca="1">科目チェック!$G$2</f>
        <v xml:space="preserve"> 琉大 機械 </v>
      </c>
      <c r="J3" s="99"/>
      <c r="K3" s="99"/>
      <c r="L3" s="99"/>
      <c r="M3" s="99"/>
      <c r="N3" s="99"/>
      <c r="O3" s="99"/>
    </row>
    <row r="4" spans="1:28" ht="8.1" customHeight="1">
      <c r="B4" s="10"/>
      <c r="C4" s="11"/>
      <c r="H4" s="10"/>
      <c r="I4" s="4"/>
    </row>
    <row r="5" spans="1:28">
      <c r="A5" s="33" t="s">
        <v>407</v>
      </c>
    </row>
    <row r="6" spans="1:28" ht="24" customHeight="1">
      <c r="A6" s="5" t="s">
        <v>304</v>
      </c>
      <c r="I6" s="388" t="s">
        <v>321</v>
      </c>
      <c r="J6" s="388"/>
      <c r="K6" s="388"/>
      <c r="L6" s="388"/>
      <c r="M6" s="388"/>
      <c r="N6" s="388"/>
      <c r="O6" s="388"/>
    </row>
    <row r="7" spans="1:28" ht="24" customHeight="1" thickBot="1">
      <c r="A7" s="392" t="s">
        <v>283</v>
      </c>
      <c r="B7" s="393"/>
      <c r="C7" s="393"/>
      <c r="D7" s="393"/>
      <c r="E7" s="393"/>
      <c r="F7" s="393"/>
      <c r="G7" s="393"/>
      <c r="H7" s="394"/>
      <c r="I7" s="398" t="s">
        <v>276</v>
      </c>
      <c r="J7" s="399"/>
      <c r="K7" s="400"/>
      <c r="L7" s="398" t="s">
        <v>277</v>
      </c>
      <c r="M7" s="399"/>
      <c r="N7" s="400"/>
      <c r="O7" s="401" t="s">
        <v>282</v>
      </c>
      <c r="T7" s="48" t="s">
        <v>314</v>
      </c>
    </row>
    <row r="8" spans="1:28" ht="24" customHeight="1">
      <c r="A8" s="395"/>
      <c r="B8" s="396"/>
      <c r="C8" s="396"/>
      <c r="D8" s="396"/>
      <c r="E8" s="396"/>
      <c r="F8" s="396"/>
      <c r="G8" s="396"/>
      <c r="H8" s="397"/>
      <c r="I8" s="401" t="s">
        <v>281</v>
      </c>
      <c r="J8" s="342" t="s">
        <v>278</v>
      </c>
      <c r="K8" s="404"/>
      <c r="L8" s="401" t="s">
        <v>281</v>
      </c>
      <c r="M8" s="342" t="s">
        <v>278</v>
      </c>
      <c r="N8" s="404"/>
      <c r="O8" s="402"/>
      <c r="T8" s="173" t="s">
        <v>311</v>
      </c>
      <c r="U8" s="171" t="s">
        <v>278</v>
      </c>
      <c r="V8" s="172"/>
    </row>
    <row r="9" spans="1:28" ht="24" customHeight="1">
      <c r="A9" s="398" t="s">
        <v>248</v>
      </c>
      <c r="B9" s="399"/>
      <c r="C9" s="399"/>
      <c r="D9" s="399"/>
      <c r="E9" s="399"/>
      <c r="F9" s="399"/>
      <c r="G9" s="399"/>
      <c r="H9" s="400"/>
      <c r="I9" s="403"/>
      <c r="J9" s="200" t="s">
        <v>279</v>
      </c>
      <c r="K9" s="200" t="s">
        <v>280</v>
      </c>
      <c r="L9" s="403"/>
      <c r="M9" s="200" t="s">
        <v>279</v>
      </c>
      <c r="N9" s="200" t="s">
        <v>280</v>
      </c>
      <c r="O9" s="403"/>
      <c r="T9" s="178"/>
      <c r="U9" s="79" t="s">
        <v>279</v>
      </c>
      <c r="V9" s="80" t="s">
        <v>280</v>
      </c>
    </row>
    <row r="10" spans="1:28" ht="24" customHeight="1" thickBot="1">
      <c r="A10" s="389" t="s">
        <v>211</v>
      </c>
      <c r="B10" s="390"/>
      <c r="C10" s="390"/>
      <c r="D10" s="390" t="s">
        <v>286</v>
      </c>
      <c r="E10" s="390"/>
      <c r="F10" s="390"/>
      <c r="G10" s="390"/>
      <c r="H10" s="391"/>
      <c r="I10" s="200">
        <f>SUM('最終年_後期:1年_前期'!H31)</f>
        <v>0</v>
      </c>
      <c r="J10" s="200">
        <f>SUM('最終年_後期:1年_前期'!I31)</f>
        <v>0</v>
      </c>
      <c r="K10" s="200">
        <f>SUM('最終年_後期:1年_前期'!J31)</f>
        <v>0</v>
      </c>
      <c r="L10" s="200">
        <f>SUM('最終年_後期:1年_前期'!K31)</f>
        <v>0</v>
      </c>
      <c r="M10" s="200">
        <f>SUM('最終年_後期:1年_前期'!L31)</f>
        <v>0</v>
      </c>
      <c r="N10" s="200">
        <f>SUM('最終年_後期:1年_前期'!M31)</f>
        <v>0</v>
      </c>
      <c r="O10" s="225">
        <f>IFERROR((L10*$T$10+M10*$U$10+N10*$V$10)/(4*(I10*$T$10+J10*$U$10+K10*$V$10))*100,0)</f>
        <v>0</v>
      </c>
      <c r="T10" s="75">
        <v>1</v>
      </c>
      <c r="U10" s="76">
        <v>0.7</v>
      </c>
      <c r="V10" s="77">
        <v>0.3</v>
      </c>
      <c r="W10" s="73"/>
      <c r="X10" s="73"/>
      <c r="Y10" s="73"/>
      <c r="Z10" s="73"/>
      <c r="AA10" s="73"/>
      <c r="AB10" s="73"/>
    </row>
    <row r="11" spans="1:28" ht="24" customHeight="1">
      <c r="A11" s="389" t="s">
        <v>297</v>
      </c>
      <c r="B11" s="390"/>
      <c r="C11" s="390"/>
      <c r="D11" s="390" t="s">
        <v>287</v>
      </c>
      <c r="E11" s="390"/>
      <c r="F11" s="390"/>
      <c r="G11" s="390"/>
      <c r="H11" s="391"/>
      <c r="I11" s="200">
        <f>SUM('最終年_後期:1年_前期'!H32)</f>
        <v>0</v>
      </c>
      <c r="J11" s="200">
        <f>SUM('最終年_後期:1年_前期'!I32)</f>
        <v>0</v>
      </c>
      <c r="K11" s="200">
        <f>SUM('最終年_後期:1年_前期'!J32)</f>
        <v>0</v>
      </c>
      <c r="L11" s="200">
        <f>SUM('最終年_後期:1年_前期'!K32)</f>
        <v>0</v>
      </c>
      <c r="M11" s="200">
        <f>SUM('最終年_後期:1年_前期'!L32)</f>
        <v>0</v>
      </c>
      <c r="N11" s="200">
        <f>SUM('最終年_後期:1年_前期'!M32)</f>
        <v>0</v>
      </c>
      <c r="O11" s="225">
        <f>IFERROR((L11*$T$10+M11*$U$10+N11*$V$10)/(4*(I11*$T$10+J11*$U$10+K11*$V$10))*100,0)</f>
        <v>0</v>
      </c>
      <c r="T11" s="387" t="s">
        <v>322</v>
      </c>
      <c r="U11" s="387"/>
      <c r="V11" s="387"/>
      <c r="W11" s="387"/>
      <c r="X11" s="387"/>
      <c r="Y11" s="387"/>
      <c r="Z11" s="201"/>
      <c r="AA11" s="201"/>
      <c r="AB11" s="201"/>
    </row>
    <row r="12" spans="1:28" ht="24" customHeight="1">
      <c r="A12" s="389" t="s">
        <v>298</v>
      </c>
      <c r="B12" s="390"/>
      <c r="C12" s="390"/>
      <c r="D12" s="390" t="s">
        <v>288</v>
      </c>
      <c r="E12" s="390"/>
      <c r="F12" s="390"/>
      <c r="G12" s="390"/>
      <c r="H12" s="391"/>
      <c r="I12" s="200">
        <f>SUM('最終年_後期:1年_前期'!H33)</f>
        <v>0</v>
      </c>
      <c r="J12" s="200">
        <f>SUM('最終年_後期:1年_前期'!I33)</f>
        <v>0</v>
      </c>
      <c r="K12" s="200">
        <f>SUM('最終年_後期:1年_前期'!J33)</f>
        <v>0</v>
      </c>
      <c r="L12" s="200">
        <f>SUM('最終年_後期:1年_前期'!K33)</f>
        <v>0</v>
      </c>
      <c r="M12" s="200">
        <f>SUM('最終年_後期:1年_前期'!L33)</f>
        <v>0</v>
      </c>
      <c r="N12" s="200">
        <f>SUM('最終年_後期:1年_前期'!M33)</f>
        <v>0</v>
      </c>
      <c r="O12" s="225">
        <f>IFERROR((L12*$T$10+M12*$U$10+N12*$V$10)/(4*(I12*$T$10+J12*$U$10+K12*$V$10))*100,0)</f>
        <v>0</v>
      </c>
      <c r="T12" s="387"/>
      <c r="U12" s="387"/>
      <c r="V12" s="387"/>
      <c r="W12" s="387"/>
      <c r="X12" s="387"/>
      <c r="Y12" s="387"/>
      <c r="Z12" s="201"/>
      <c r="AA12" s="201"/>
      <c r="AB12" s="201"/>
    </row>
    <row r="13" spans="1:28" ht="24" customHeight="1">
      <c r="A13" s="389" t="s">
        <v>214</v>
      </c>
      <c r="B13" s="390"/>
      <c r="C13" s="390"/>
      <c r="D13" s="390" t="s">
        <v>290</v>
      </c>
      <c r="E13" s="390"/>
      <c r="F13" s="390"/>
      <c r="G13" s="390"/>
      <c r="H13" s="391"/>
      <c r="I13" s="200">
        <f>SUM('最終年_後期:1年_前期'!H34)</f>
        <v>0</v>
      </c>
      <c r="J13" s="200">
        <f>SUM('最終年_後期:1年_前期'!I34)</f>
        <v>0</v>
      </c>
      <c r="K13" s="200">
        <f>SUM('最終年_後期:1年_前期'!J34)</f>
        <v>0</v>
      </c>
      <c r="L13" s="200">
        <f>SUM('最終年_後期:1年_前期'!K34)</f>
        <v>0</v>
      </c>
      <c r="M13" s="200">
        <f>SUM('最終年_後期:1年_前期'!L34)</f>
        <v>0</v>
      </c>
      <c r="N13" s="200">
        <f>SUM('最終年_後期:1年_前期'!M34)</f>
        <v>0</v>
      </c>
      <c r="O13" s="225">
        <f>IFERROR((L13*$T$10+M13*$U$10+N13*$V$10)/(4*(I13*$T$10+J13*$U$10+K13*$V$10))*100,0)</f>
        <v>0</v>
      </c>
      <c r="T13" s="387"/>
      <c r="U13" s="387"/>
      <c r="V13" s="387"/>
      <c r="W13" s="387"/>
      <c r="X13" s="387"/>
      <c r="Y13" s="387"/>
    </row>
    <row r="14" spans="1:28" ht="24" customHeight="1">
      <c r="A14" s="389" t="s">
        <v>215</v>
      </c>
      <c r="B14" s="390"/>
      <c r="C14" s="390"/>
      <c r="D14" s="390" t="s">
        <v>289</v>
      </c>
      <c r="E14" s="390"/>
      <c r="F14" s="390"/>
      <c r="G14" s="390"/>
      <c r="H14" s="391"/>
      <c r="I14" s="200">
        <f>SUM('最終年_後期:1年_前期'!H35)</f>
        <v>0</v>
      </c>
      <c r="J14" s="200">
        <f>SUM('最終年_後期:1年_前期'!I35)</f>
        <v>0</v>
      </c>
      <c r="K14" s="200">
        <f>SUM('最終年_後期:1年_前期'!J35)</f>
        <v>0</v>
      </c>
      <c r="L14" s="200">
        <f>SUM('最終年_後期:1年_前期'!K35)</f>
        <v>0</v>
      </c>
      <c r="M14" s="200">
        <f>SUM('最終年_後期:1年_前期'!L35)</f>
        <v>0</v>
      </c>
      <c r="N14" s="200">
        <f>SUM('最終年_後期:1年_前期'!M35)</f>
        <v>0</v>
      </c>
      <c r="O14" s="225">
        <f>IFERROR((L14*$T$10+M14*$U$10+N14*$V$10)/(4*(I14*$T$10+J14*$U$10+K14*$V$10))*100,0)</f>
        <v>0</v>
      </c>
    </row>
    <row r="15" spans="1:28" ht="24" customHeight="1"/>
    <row r="16" spans="1:28" ht="24" customHeight="1"/>
    <row r="17" spans="1:18" ht="24" customHeight="1">
      <c r="O17" s="27"/>
    </row>
    <row r="18" spans="1:18" ht="24" customHeight="1">
      <c r="O18" s="226"/>
    </row>
    <row r="19" spans="1:18" ht="24" customHeight="1">
      <c r="O19" s="27"/>
    </row>
    <row r="20" spans="1:18" ht="24" customHeight="1">
      <c r="O20" s="227"/>
    </row>
    <row r="21" spans="1:18" ht="24" customHeight="1">
      <c r="O21" s="27"/>
    </row>
    <row r="22" spans="1:18" ht="24" customHeight="1">
      <c r="O22" s="226"/>
    </row>
    <row r="23" spans="1:18" ht="24" customHeight="1"/>
    <row r="24" spans="1:18" ht="24" customHeight="1"/>
    <row r="25" spans="1:18" ht="24" customHeight="1"/>
    <row r="26" spans="1:18" ht="24" customHeight="1"/>
    <row r="27" spans="1:18" ht="24" customHeight="1"/>
    <row r="28" spans="1:18" ht="24" customHeight="1"/>
    <row r="29" spans="1:18" ht="24" customHeight="1">
      <c r="A29" s="5" t="s">
        <v>406</v>
      </c>
    </row>
    <row r="30" spans="1:18" ht="24" customHeight="1">
      <c r="A30" s="405" t="s">
        <v>305</v>
      </c>
      <c r="B30" s="405"/>
      <c r="C30" s="177">
        <v>1</v>
      </c>
      <c r="D30" s="177"/>
      <c r="E30" s="177">
        <v>2</v>
      </c>
      <c r="F30" s="177"/>
      <c r="G30" s="177">
        <v>3</v>
      </c>
      <c r="H30" s="177"/>
      <c r="I30" s="177" t="s">
        <v>308</v>
      </c>
      <c r="J30" s="177"/>
      <c r="Q30" s="177" t="s">
        <v>571</v>
      </c>
      <c r="R30" s="177"/>
    </row>
    <row r="31" spans="1:18" ht="24" customHeight="1">
      <c r="A31" s="342" t="s">
        <v>300</v>
      </c>
      <c r="B31" s="404"/>
      <c r="C31" s="72" t="s">
        <v>301</v>
      </c>
      <c r="D31" s="72" t="s">
        <v>302</v>
      </c>
      <c r="E31" s="72" t="s">
        <v>301</v>
      </c>
      <c r="F31" s="72" t="s">
        <v>302</v>
      </c>
      <c r="G31" s="72" t="s">
        <v>301</v>
      </c>
      <c r="H31" s="72" t="s">
        <v>302</v>
      </c>
      <c r="I31" s="72" t="s">
        <v>301</v>
      </c>
      <c r="J31" s="72" t="s">
        <v>302</v>
      </c>
      <c r="Q31" s="72" t="s">
        <v>68</v>
      </c>
      <c r="R31" s="72" t="s">
        <v>69</v>
      </c>
    </row>
    <row r="32" spans="1:18" ht="24" customHeight="1">
      <c r="A32" s="200" t="s">
        <v>307</v>
      </c>
      <c r="B32" s="198" t="s">
        <v>306</v>
      </c>
      <c r="C32" s="164">
        <f>IFERROR('1年_前期'!$G$26,"")</f>
        <v>0</v>
      </c>
      <c r="D32" s="164"/>
      <c r="E32" s="164"/>
      <c r="F32" s="164"/>
      <c r="G32" s="164"/>
      <c r="H32" s="164"/>
      <c r="I32" s="164"/>
      <c r="J32" s="164">
        <f>IFERROR(最終年_後期!$G$26,"")</f>
        <v>0</v>
      </c>
      <c r="L32" s="152"/>
      <c r="Q32" s="164"/>
      <c r="R32" s="164"/>
    </row>
    <row r="33" spans="1:18" ht="24" customHeight="1">
      <c r="A33" s="200" t="s">
        <v>309</v>
      </c>
      <c r="B33" s="198" t="s">
        <v>306</v>
      </c>
      <c r="C33" s="174">
        <f>IFERROR(SUM('最終年_後期:1年_前期'!I24)/SUM('最終年_後期:1年_前期'!G24),0)</f>
        <v>0</v>
      </c>
      <c r="D33" s="175"/>
      <c r="E33" s="175"/>
      <c r="F33" s="175"/>
      <c r="G33" s="175"/>
      <c r="H33" s="175"/>
      <c r="I33" s="175"/>
      <c r="J33" s="176"/>
      <c r="Q33" s="256"/>
      <c r="R33" s="256"/>
    </row>
    <row r="34" spans="1:18" ht="24" customHeight="1">
      <c r="A34" s="84" t="s">
        <v>451</v>
      </c>
      <c r="B34" s="197"/>
      <c r="C34" s="78"/>
      <c r="D34" s="197"/>
      <c r="E34" s="197"/>
      <c r="F34" s="197"/>
      <c r="G34" s="197"/>
      <c r="H34" s="197"/>
      <c r="I34" s="197"/>
      <c r="J34" s="197"/>
    </row>
    <row r="35" spans="1:18" ht="24" customHeight="1">
      <c r="A35" s="84" t="s">
        <v>465</v>
      </c>
    </row>
    <row r="36" spans="1:18" ht="24" customHeight="1">
      <c r="A36" s="33" t="s">
        <v>519</v>
      </c>
    </row>
    <row r="37" spans="1:18" ht="24" customHeight="1">
      <c r="A37" s="33" t="s">
        <v>520</v>
      </c>
    </row>
  </sheetData>
  <dataConsolidate link="1"/>
  <mergeCells count="23">
    <mergeCell ref="A31:B31"/>
    <mergeCell ref="A30:B30"/>
    <mergeCell ref="A14:C14"/>
    <mergeCell ref="D14:H14"/>
    <mergeCell ref="D11:H11"/>
    <mergeCell ref="A12:C12"/>
    <mergeCell ref="D12:H12"/>
    <mergeCell ref="A13:C13"/>
    <mergeCell ref="D13:H13"/>
    <mergeCell ref="T11:Y13"/>
    <mergeCell ref="I6:O6"/>
    <mergeCell ref="A10:C10"/>
    <mergeCell ref="D10:H10"/>
    <mergeCell ref="A11:C11"/>
    <mergeCell ref="A7:H8"/>
    <mergeCell ref="I7:K7"/>
    <mergeCell ref="L7:N7"/>
    <mergeCell ref="O7:O9"/>
    <mergeCell ref="I8:I9"/>
    <mergeCell ref="J8:K8"/>
    <mergeCell ref="L8:L9"/>
    <mergeCell ref="M8:N8"/>
    <mergeCell ref="A9:H9"/>
  </mergeCells>
  <phoneticPr fontId="1"/>
  <printOptions horizontalCentered="1"/>
  <pageMargins left="0.39370078740157483" right="0.39370078740157483" top="0.39370078740157483" bottom="0.19685039370078741" header="0.31496062992125984" footer="0.31496062992125984"/>
  <pageSetup paperSize="9" scale="97"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579"/>
  <sheetViews>
    <sheetView view="pageBreakPreview" zoomScaleNormal="100" zoomScaleSheetLayoutView="100" workbookViewId="0">
      <selection activeCell="I22" sqref="I22"/>
    </sheetView>
  </sheetViews>
  <sheetFormatPr defaultColWidth="9.125" defaultRowHeight="13.5"/>
  <cols>
    <col min="1" max="1" width="3.625" style="99" customWidth="1"/>
    <col min="2" max="2" width="7.375" style="99" customWidth="1"/>
    <col min="3" max="3" width="8.625" style="99" customWidth="1"/>
    <col min="4" max="4" width="14.625" style="99" customWidth="1"/>
    <col min="5" max="5" width="5.625" style="99" bestFit="1" customWidth="1"/>
    <col min="6" max="6" width="3.625" style="99" customWidth="1"/>
    <col min="7" max="13" width="6.125" style="99" customWidth="1"/>
    <col min="14" max="14" width="9.625" style="99" customWidth="1"/>
    <col min="15" max="15" width="1.625" style="99" customWidth="1"/>
    <col min="16" max="37" width="4.625" style="99" customWidth="1"/>
    <col min="38" max="16384" width="9.125" style="99"/>
  </cols>
  <sheetData>
    <row r="1" spans="1:36" ht="17.25">
      <c r="A1" s="1" t="s">
        <v>408</v>
      </c>
      <c r="E1" s="3"/>
      <c r="L1" s="496"/>
      <c r="M1" s="496"/>
      <c r="N1" s="254" t="s">
        <v>55</v>
      </c>
      <c r="O1" s="56"/>
      <c r="P1" s="46" t="s">
        <v>218</v>
      </c>
    </row>
    <row r="2" spans="1:36" ht="20.100000000000001" customHeight="1">
      <c r="A2" s="98"/>
      <c r="B2" s="263" t="s">
        <v>56</v>
      </c>
      <c r="C2" s="264" t="str">
        <f ca="1">科目チェック!$C$2</f>
        <v xml:space="preserve"> 205100A </v>
      </c>
      <c r="D2" s="100"/>
      <c r="E2" s="263" t="s">
        <v>57</v>
      </c>
      <c r="F2" s="100" t="str">
        <f ca="1">科目チェック!$G$2</f>
        <v xml:space="preserve"> 琉大 機械 </v>
      </c>
      <c r="L2" s="101" t="s">
        <v>325</v>
      </c>
      <c r="M2" s="495" t="str">
        <f ca="1">CONCATENATE(" ",RIGHT(CELL("filename"),LEN(CELL("filename"))-FIND("]",CELL("filename")))," ")</f>
        <v xml:space="preserve"> 科目チェック </v>
      </c>
      <c r="N2" s="495"/>
      <c r="P2" s="46" t="s">
        <v>589</v>
      </c>
    </row>
    <row r="3" spans="1:36" ht="17.25">
      <c r="A3" s="102" t="s">
        <v>259</v>
      </c>
      <c r="L3" s="101" t="s">
        <v>324</v>
      </c>
      <c r="M3" s="497"/>
      <c r="N3" s="497"/>
      <c r="O3" s="57"/>
      <c r="P3" s="46" t="s">
        <v>315</v>
      </c>
    </row>
    <row r="4" spans="1:36" ht="24" customHeight="1" thickBot="1">
      <c r="A4" s="5" t="s">
        <v>444</v>
      </c>
      <c r="B4" s="26"/>
      <c r="C4" s="26"/>
      <c r="D4" s="26"/>
      <c r="E4" s="26"/>
      <c r="F4" s="26"/>
      <c r="G4" s="26"/>
      <c r="H4" s="26"/>
      <c r="I4" s="26"/>
      <c r="J4" s="26"/>
      <c r="K4" s="26"/>
      <c r="L4" s="26"/>
      <c r="M4" s="26"/>
      <c r="N4" s="26"/>
      <c r="O4" s="26"/>
      <c r="P4" s="26"/>
      <c r="Q4" s="26"/>
      <c r="R4" s="26"/>
      <c r="S4" s="26"/>
      <c r="T4" s="26"/>
      <c r="U4" s="26"/>
      <c r="V4" s="26"/>
      <c r="W4" s="26"/>
      <c r="X4" s="26"/>
    </row>
    <row r="5" spans="1:36" ht="75.95" customHeight="1" thickTop="1" thickBot="1">
      <c r="A5" s="498" t="s">
        <v>591</v>
      </c>
      <c r="B5" s="436"/>
      <c r="C5" s="436"/>
      <c r="D5" s="436"/>
      <c r="E5" s="436"/>
      <c r="F5" s="436"/>
      <c r="G5" s="436"/>
      <c r="H5" s="436"/>
      <c r="I5" s="436"/>
      <c r="J5" s="436"/>
      <c r="K5" s="436"/>
      <c r="L5" s="436"/>
      <c r="M5" s="436"/>
      <c r="N5" s="437"/>
      <c r="P5" s="162" t="s">
        <v>455</v>
      </c>
    </row>
    <row r="6" spans="1:36" ht="27.95" customHeight="1" thickTop="1" thickBot="1">
      <c r="A6" s="5" t="s">
        <v>54</v>
      </c>
      <c r="G6" s="499" t="s">
        <v>285</v>
      </c>
      <c r="H6" s="499"/>
      <c r="I6" s="499"/>
      <c r="J6" s="499"/>
      <c r="K6" s="499"/>
      <c r="L6" s="499"/>
      <c r="M6" s="499"/>
      <c r="N6" s="499"/>
      <c r="P6" s="5" t="s">
        <v>313</v>
      </c>
      <c r="Q6" s="25"/>
      <c r="R6" s="25"/>
      <c r="S6" s="25"/>
      <c r="T6" s="25"/>
      <c r="U6" s="25"/>
      <c r="V6" s="25"/>
      <c r="W6" s="25"/>
      <c r="X6" s="25"/>
      <c r="Y6" s="25"/>
      <c r="Z6" s="25"/>
      <c r="AA6" s="26"/>
      <c r="AB6" s="26"/>
      <c r="AC6" s="26"/>
      <c r="AD6" s="26"/>
      <c r="AE6" s="26"/>
      <c r="AF6" s="26"/>
      <c r="AG6" s="26"/>
      <c r="AH6" s="26"/>
    </row>
    <row r="7" spans="1:36" ht="14.25" customHeight="1" thickTop="1" thickBot="1">
      <c r="A7" s="485" t="s">
        <v>0</v>
      </c>
      <c r="B7" s="487" t="s">
        <v>53</v>
      </c>
      <c r="C7" s="488"/>
      <c r="D7" s="488"/>
      <c r="E7" s="488"/>
      <c r="F7" s="489"/>
      <c r="G7" s="305" t="s">
        <v>246</v>
      </c>
      <c r="H7" s="63" t="s">
        <v>73</v>
      </c>
      <c r="I7" s="62" t="s">
        <v>216</v>
      </c>
      <c r="J7" s="491" t="s">
        <v>567</v>
      </c>
      <c r="K7" s="493" t="s">
        <v>568</v>
      </c>
      <c r="L7" s="475" t="s">
        <v>569</v>
      </c>
      <c r="M7" s="477" t="s">
        <v>570</v>
      </c>
      <c r="N7" s="479" t="s">
        <v>268</v>
      </c>
      <c r="O7" s="58"/>
      <c r="P7" s="81" t="s">
        <v>312</v>
      </c>
      <c r="Q7" s="25"/>
      <c r="R7" s="25"/>
      <c r="S7" s="25"/>
      <c r="T7" s="25"/>
      <c r="U7" s="25"/>
      <c r="V7" s="25"/>
      <c r="W7" s="25"/>
      <c r="X7" s="25"/>
      <c r="Y7" s="25"/>
      <c r="Z7" s="25"/>
      <c r="AA7" s="26"/>
      <c r="AB7" s="26"/>
      <c r="AC7" s="26"/>
      <c r="AD7" s="26"/>
      <c r="AE7" s="26"/>
      <c r="AF7" s="26"/>
      <c r="AG7" s="26"/>
      <c r="AH7" s="26"/>
    </row>
    <row r="8" spans="1:36" ht="36" customHeight="1" thickTop="1">
      <c r="A8" s="486"/>
      <c r="B8" s="97" t="s">
        <v>217</v>
      </c>
      <c r="C8" s="481" t="s">
        <v>272</v>
      </c>
      <c r="D8" s="481"/>
      <c r="E8" s="481"/>
      <c r="F8" s="482"/>
      <c r="G8" s="490"/>
      <c r="H8" s="205" t="s">
        <v>405</v>
      </c>
      <c r="I8" s="96" t="s">
        <v>566</v>
      </c>
      <c r="J8" s="492"/>
      <c r="K8" s="494"/>
      <c r="L8" s="476"/>
      <c r="M8" s="478"/>
      <c r="N8" s="480"/>
      <c r="O8" s="58"/>
      <c r="P8" s="438" t="s">
        <v>411</v>
      </c>
      <c r="Q8" s="438"/>
      <c r="R8" s="438"/>
      <c r="S8" s="438" t="s">
        <v>412</v>
      </c>
      <c r="T8" s="438"/>
      <c r="U8" s="438"/>
      <c r="V8" s="438" t="s">
        <v>413</v>
      </c>
      <c r="W8" s="438"/>
      <c r="X8" s="438"/>
      <c r="Y8" s="438" t="s">
        <v>414</v>
      </c>
      <c r="Z8" s="438"/>
      <c r="AA8" s="438"/>
      <c r="AB8" s="438" t="s">
        <v>409</v>
      </c>
      <c r="AC8" s="438"/>
      <c r="AD8" s="438"/>
      <c r="AE8" s="483" t="s">
        <v>410</v>
      </c>
      <c r="AF8" s="484"/>
      <c r="AG8" s="484"/>
      <c r="AH8" s="484"/>
      <c r="AI8" s="484"/>
      <c r="AJ8" s="484"/>
    </row>
    <row r="9" spans="1:36" ht="15.95" customHeight="1">
      <c r="A9" s="198">
        <v>1</v>
      </c>
      <c r="B9" s="150"/>
      <c r="C9" s="228" t="str">
        <f>IF($B9="","",IFERROR(VLOOKUP($B9,科目チェック!$B$9:$H$32,2,FALSE),IFERROR(VLOOKUP($B9,科目チェック!$K$9:$Q$18,2,FALSE),IFERROR(VLOOKUP($B9,科目チェック!$K$30:$Q$41,2,FALSE),IFERROR(VLOOKUP($B9,科目チェック!$B$48:$H$96,2,FALSE),IFERROR(VLOOKUP($B9,科目チェック!$K$48:$Q$98,2,FALSE),IFERROR(VLOOKUP($B9,科目チェック!$K$30:$Q$41,2,FALSE),IFERROR(VLOOKUP($B9,科目チェック!$T$48:$Z$80,2,FALSE),IFERROR(VLOOKUP($B9,科目チェック!$T$84:$Z$91,2,FALSE),IFERROR(VLOOKUP($B9,科目チェック!$T$95:$Z$97,2,FALSE),"「履修科目チェック」のリストに該当番号無し"))))))))))</f>
        <v/>
      </c>
      <c r="D9" s="229"/>
      <c r="E9" s="229"/>
      <c r="F9" s="230"/>
      <c r="G9" s="198" t="str">
        <f>IF($B9="","",IFERROR(VLOOKUP($B9,科目チェック!$B$9:$H$32,3,FALSE),IFERROR(VLOOKUP($B9,科目チェック!$K$9:$Q$18,3,FALSE),IFERROR(VLOOKUP($B9,科目チェック!$K$30:$Q$41,3,FALSE),IFERROR(VLOOKUP($B9,科目チェック!$B$48:$H$96,3,FALSE),IFERROR(VLOOKUP($B9,科目チェック!$K$48:$Q$98,3,FALSE),IFERROR(VLOOKUP($B9,科目チェック!$K$30:$Q$41,3,FALSE),IFERROR(VLOOKUP($B9,科目チェック!$T$48:$Z$80,3,FALSE),IFERROR(VLOOKUP($B9,科目チェック!$T$84:$Z$91,3,FALSE),IFERROR(VLOOKUP($B9,科目チェック!$T$95:$Z$97,3,FALSE),"「履修科目チェック」のリストに該当番号無し"))))))))))</f>
        <v/>
      </c>
      <c r="H9" s="231"/>
      <c r="I9" s="199" t="str">
        <f>IF(H9="","",G9*LOOKUP(H9,{"A","B","C","D","F";4,3,2,1,0}))</f>
        <v/>
      </c>
      <c r="J9" s="198" t="str">
        <f>IF($B9="","",IFERROR(VLOOKUP($B9,科目チェック!$B$9:$H$32,6,FALSE),IFERROR(VLOOKUP($B9,科目チェック!$K$9:$Q$18,6,FALSE),IFERROR(VLOOKUP($B9,科目チェック!$K$30:$Q$41,6,FALSE),IFERROR(VLOOKUP($B9,科目チェック!$B$48:$H$96,6,FALSE),IFERROR(VLOOKUP($B9,科目チェック!$K$48:$Q$98,6,FALSE),IFERROR(VLOOKUP($B9,科目チェック!$K$30:$Q$41,6,FALSE),IFERROR(VLOOKUP($B9,科目チェック!$T$48:$Z$80,6,FALSE),IFERROR(VLOOKUP($B9,科目チェック!$T$84:$Z$91,6,FALSE),IFERROR(VLOOKUP($B9,科目チェック!$T$95:$Z$97,6,FALSE),"「履修科目チェック」のリストに該当番号無し"))))))))))</f>
        <v/>
      </c>
      <c r="K9" s="198" t="str">
        <f>IF($B9="","",IFERROR(VLOOKUP($B9,科目チェック!$B$9:$H$32,7,FALSE),IFERROR(VLOOKUP($B9,科目チェック!$K$9:$Q$18,7,FALSE),IFERROR(VLOOKUP($B9,科目チェック!$K$30:$Q$41,7,FALSE),IFERROR(VLOOKUP($B9,科目チェック!$B$48:$H$96,7,FALSE),IFERROR(VLOOKUP($B9,科目チェック!$K$48:$Q$98,7,FALSE),IFERROR(VLOOKUP($B9,科目チェック!$K$30:$Q$41,7,FALSE),IFERROR(VLOOKUP($B9,科目チェック!$T$48:$Z$80,7,FALSE),IFERROR(VLOOKUP($B9,科目チェック!$T$84:$Z$91,7,FALSE),IFERROR(VLOOKUP($B9,科目チェック!$T$95:$Z$97,7,FALSE),"「履修科目チェック」のリストに該当番号無し"))))))))))</f>
        <v/>
      </c>
      <c r="L9" s="232"/>
      <c r="M9" s="200"/>
      <c r="N9" s="233"/>
      <c r="P9" s="48" t="s">
        <v>467</v>
      </c>
      <c r="Q9" s="74"/>
      <c r="R9" s="74"/>
      <c r="S9" s="74"/>
      <c r="T9" s="74"/>
      <c r="U9" s="74"/>
      <c r="V9" s="74"/>
      <c r="W9" s="74"/>
      <c r="X9" s="74"/>
      <c r="Y9" s="74"/>
      <c r="Z9" s="74"/>
      <c r="AA9" s="74"/>
      <c r="AB9" s="74"/>
      <c r="AC9" s="74"/>
      <c r="AD9" s="74"/>
      <c r="AE9" s="74"/>
      <c r="AF9" s="74"/>
      <c r="AG9" s="74"/>
      <c r="AH9" s="74"/>
    </row>
    <row r="10" spans="1:36" ht="15.95" customHeight="1">
      <c r="A10" s="198">
        <v>2</v>
      </c>
      <c r="B10" s="150"/>
      <c r="C10" s="228" t="str">
        <f>IF($B10="","",IFERROR(VLOOKUP($B10,科目チェック!$B$9:$H$32,2,FALSE),IFERROR(VLOOKUP($B10,科目チェック!$K$9:$Q$18,2,FALSE),IFERROR(VLOOKUP($B10,科目チェック!$K$30:$Q$41,2,FALSE),IFERROR(VLOOKUP($B10,科目チェック!$B$48:$H$96,2,FALSE),IFERROR(VLOOKUP($B10,科目チェック!$K$48:$Q$98,2,FALSE),IFERROR(VLOOKUP($B10,科目チェック!$K$30:$Q$41,2,FALSE),IFERROR(VLOOKUP($B10,科目チェック!$T$48:$Z$80,2,FALSE),IFERROR(VLOOKUP($B10,科目チェック!$T$84:$Z$91,2,FALSE),IFERROR(VLOOKUP($B10,科目チェック!$T$95:$Z$97,2,FALSE),"「履修科目チェック」のリストに該当番号無し"))))))))))</f>
        <v/>
      </c>
      <c r="D10" s="229"/>
      <c r="E10" s="229"/>
      <c r="F10" s="230"/>
      <c r="G10" s="284" t="str">
        <f>IF($B10="","",IFERROR(VLOOKUP($B10,科目チェック!$B$9:$H$32,3,FALSE),IFERROR(VLOOKUP($B10,科目チェック!$K$9:$Q$18,3,FALSE),IFERROR(VLOOKUP($B10,科目チェック!$K$30:$Q$41,3,FALSE),IFERROR(VLOOKUP($B10,科目チェック!$B$48:$H$96,3,FALSE),IFERROR(VLOOKUP($B10,科目チェック!$K$48:$Q$98,3,FALSE),IFERROR(VLOOKUP($B10,科目チェック!$K$30:$Q$41,3,FALSE),IFERROR(VLOOKUP($B10,科目チェック!$T$48:$Z$80,3,FALSE),IFERROR(VLOOKUP($B10,科目チェック!$T$84:$Z$91,3,FALSE),IFERROR(VLOOKUP($B10,科目チェック!$T$95:$Z$97,3,FALSE),"「履修科目チェック」のリストに該当番号無し"))))))))))</f>
        <v/>
      </c>
      <c r="H10" s="231"/>
      <c r="I10" s="285" t="str">
        <f>IF(H10="","",G10*LOOKUP(H10,{"A","B","C","D","F";4,3,2,1,0}))</f>
        <v/>
      </c>
      <c r="J10" s="284" t="str">
        <f>IF($B10="","",IFERROR(VLOOKUP($B10,科目チェック!$B$9:$H$32,6,FALSE),IFERROR(VLOOKUP($B10,科目チェック!$K$9:$Q$18,6,FALSE),IFERROR(VLOOKUP($B10,科目チェック!$K$30:$Q$41,6,FALSE),IFERROR(VLOOKUP($B10,科目チェック!$B$48:$H$96,6,FALSE),IFERROR(VLOOKUP($B10,科目チェック!$K$48:$Q$98,6,FALSE),IFERROR(VLOOKUP($B10,科目チェック!$K$30:$Q$41,6,FALSE),IFERROR(VLOOKUP($B10,科目チェック!$T$48:$Z$80,6,FALSE),IFERROR(VLOOKUP($B10,科目チェック!$T$84:$Z$91,6,FALSE),IFERROR(VLOOKUP($B10,科目チェック!$T$95:$Z$97,6,FALSE),"「履修科目チェック」のリストに該当番号無し"))))))))))</f>
        <v/>
      </c>
      <c r="K10" s="284" t="str">
        <f>IF($B10="","",IFERROR(VLOOKUP($B10,科目チェック!$B$9:$H$32,7,FALSE),IFERROR(VLOOKUP($B10,科目チェック!$K$9:$Q$18,7,FALSE),IFERROR(VLOOKUP($B10,科目チェック!$K$30:$Q$41,7,FALSE),IFERROR(VLOOKUP($B10,科目チェック!$B$48:$H$96,7,FALSE),IFERROR(VLOOKUP($B10,科目チェック!$K$48:$Q$98,7,FALSE),IFERROR(VLOOKUP($B10,科目チェック!$K$30:$Q$41,7,FALSE),IFERROR(VLOOKUP($B10,科目チェック!$T$48:$Z$80,7,FALSE),IFERROR(VLOOKUP($B10,科目チェック!$T$84:$Z$91,7,FALSE),IFERROR(VLOOKUP($B10,科目チェック!$T$95:$Z$97,7,FALSE),"「履修科目チェック」のリストに該当番号無し"))))))))))</f>
        <v/>
      </c>
      <c r="L10" s="232"/>
      <c r="M10" s="200"/>
      <c r="N10" s="233"/>
      <c r="P10" s="429" t="s">
        <v>466</v>
      </c>
      <c r="Q10" s="429"/>
      <c r="R10" s="429"/>
      <c r="S10" s="429"/>
      <c r="T10" s="429"/>
      <c r="U10" s="429"/>
      <c r="V10" s="429"/>
      <c r="W10" s="429" t="s">
        <v>468</v>
      </c>
      <c r="X10" s="430"/>
      <c r="Y10" s="430"/>
      <c r="Z10" s="430"/>
      <c r="AA10" s="430"/>
      <c r="AB10" s="430"/>
      <c r="AC10" s="430"/>
      <c r="AD10" s="429" t="s">
        <v>469</v>
      </c>
      <c r="AE10" s="430"/>
      <c r="AF10" s="430"/>
      <c r="AG10" s="430"/>
      <c r="AH10" s="430"/>
      <c r="AI10" s="430"/>
      <c r="AJ10" s="430"/>
    </row>
    <row r="11" spans="1:36" ht="15.95" customHeight="1">
      <c r="A11" s="198">
        <v>3</v>
      </c>
      <c r="B11" s="150"/>
      <c r="C11" s="228" t="str">
        <f>IF($B11="","",IFERROR(VLOOKUP($B11,科目チェック!$B$9:$H$32,2,FALSE),IFERROR(VLOOKUP($B11,科目チェック!$K$9:$Q$18,2,FALSE),IFERROR(VLOOKUP($B11,科目チェック!$K$30:$Q$41,2,FALSE),IFERROR(VLOOKUP($B11,科目チェック!$B$48:$H$96,2,FALSE),IFERROR(VLOOKUP($B11,科目チェック!$K$48:$Q$98,2,FALSE),IFERROR(VLOOKUP($B11,科目チェック!$K$30:$Q$41,2,FALSE),IFERROR(VLOOKUP($B11,科目チェック!$T$48:$Z$80,2,FALSE),IFERROR(VLOOKUP($B11,科目チェック!$T$84:$Z$91,2,FALSE),IFERROR(VLOOKUP($B11,科目チェック!$T$95:$Z$97,2,FALSE),"「履修科目チェック」のリストに該当番号無し"))))))))))</f>
        <v/>
      </c>
      <c r="D11" s="229"/>
      <c r="E11" s="229"/>
      <c r="F11" s="230"/>
      <c r="G11" s="284" t="str">
        <f>IF($B11="","",IFERROR(VLOOKUP($B11,科目チェック!$B$9:$H$32,3,FALSE),IFERROR(VLOOKUP($B11,科目チェック!$K$9:$Q$18,3,FALSE),IFERROR(VLOOKUP($B11,科目チェック!$K$30:$Q$41,3,FALSE),IFERROR(VLOOKUP($B11,科目チェック!$B$48:$H$96,3,FALSE),IFERROR(VLOOKUP($B11,科目チェック!$K$48:$Q$98,3,FALSE),IFERROR(VLOOKUP($B11,科目チェック!$K$30:$Q$41,3,FALSE),IFERROR(VLOOKUP($B11,科目チェック!$T$48:$Z$80,3,FALSE),IFERROR(VLOOKUP($B11,科目チェック!$T$84:$Z$91,3,FALSE),IFERROR(VLOOKUP($B11,科目チェック!$T$95:$Z$97,3,FALSE),"「履修科目チェック」のリストに該当番号無し"))))))))))</f>
        <v/>
      </c>
      <c r="H11" s="231"/>
      <c r="I11" s="285" t="str">
        <f>IF(H11="","",G11*LOOKUP(H11,{"A","B","C","D","F";4,3,2,1,0}))</f>
        <v/>
      </c>
      <c r="J11" s="284" t="str">
        <f>IF($B11="","",IFERROR(VLOOKUP($B11,科目チェック!$B$9:$H$32,6,FALSE),IFERROR(VLOOKUP($B11,科目チェック!$K$9:$Q$18,6,FALSE),IFERROR(VLOOKUP($B11,科目チェック!$K$30:$Q$41,6,FALSE),IFERROR(VLOOKUP($B11,科目チェック!$B$48:$H$96,6,FALSE),IFERROR(VLOOKUP($B11,科目チェック!$K$48:$Q$98,6,FALSE),IFERROR(VLOOKUP($B11,科目チェック!$K$30:$Q$41,6,FALSE),IFERROR(VLOOKUP($B11,科目チェック!$T$48:$Z$80,6,FALSE),IFERROR(VLOOKUP($B11,科目チェック!$T$84:$Z$91,6,FALSE),IFERROR(VLOOKUP($B11,科目チェック!$T$95:$Z$97,6,FALSE),"「履修科目チェック」のリストに該当番号無し"))))))))))</f>
        <v/>
      </c>
      <c r="K11" s="284" t="str">
        <f>IF($B11="","",IFERROR(VLOOKUP($B11,科目チェック!$B$9:$H$32,7,FALSE),IFERROR(VLOOKUP($B11,科目チェック!$K$9:$Q$18,7,FALSE),IFERROR(VLOOKUP($B11,科目チェック!$K$30:$Q$41,7,FALSE),IFERROR(VLOOKUP($B11,科目チェック!$B$48:$H$96,7,FALSE),IFERROR(VLOOKUP($B11,科目チェック!$K$48:$Q$98,7,FALSE),IFERROR(VLOOKUP($B11,科目チェック!$K$30:$Q$41,7,FALSE),IFERROR(VLOOKUP($B11,科目チェック!$T$48:$Z$80,7,FALSE),IFERROR(VLOOKUP($B11,科目チェック!$T$84:$Z$91,7,FALSE),IFERROR(VLOOKUP($B11,科目チェック!$T$95:$Z$97,7,FALSE),"「履修科目チェック」のリストに該当番号無し"))))))))))</f>
        <v/>
      </c>
      <c r="L11" s="232"/>
      <c r="M11" s="200"/>
      <c r="N11" s="233"/>
      <c r="P11" s="429"/>
      <c r="Q11" s="429"/>
      <c r="R11" s="429"/>
      <c r="S11" s="429"/>
      <c r="T11" s="429"/>
      <c r="U11" s="429"/>
      <c r="V11" s="429"/>
      <c r="W11" s="430"/>
      <c r="X11" s="430"/>
      <c r="Y11" s="430"/>
      <c r="Z11" s="430"/>
      <c r="AA11" s="430"/>
      <c r="AB11" s="430"/>
      <c r="AC11" s="430"/>
      <c r="AD11" s="430"/>
      <c r="AE11" s="430"/>
      <c r="AF11" s="430"/>
      <c r="AG11" s="430"/>
      <c r="AH11" s="430"/>
      <c r="AI11" s="430"/>
      <c r="AJ11" s="430"/>
    </row>
    <row r="12" spans="1:36" ht="15.95" customHeight="1">
      <c r="A12" s="198">
        <v>4</v>
      </c>
      <c r="B12" s="150"/>
      <c r="C12" s="228" t="str">
        <f>IF($B12="","",IFERROR(VLOOKUP($B12,科目チェック!$B$9:$H$32,2,FALSE),IFERROR(VLOOKUP($B12,科目チェック!$K$9:$Q$18,2,FALSE),IFERROR(VLOOKUP($B12,科目チェック!$K$30:$Q$41,2,FALSE),IFERROR(VLOOKUP($B12,科目チェック!$B$48:$H$96,2,FALSE),IFERROR(VLOOKUP($B12,科目チェック!$K$48:$Q$98,2,FALSE),IFERROR(VLOOKUP($B12,科目チェック!$K$30:$Q$41,2,FALSE),IFERROR(VLOOKUP($B12,科目チェック!$T$48:$Z$80,2,FALSE),IFERROR(VLOOKUP($B12,科目チェック!$T$84:$Z$91,2,FALSE),IFERROR(VLOOKUP($B12,科目チェック!$T$95:$Z$97,2,FALSE),"「履修科目チェック」のリストに該当番号無し"))))))))))</f>
        <v/>
      </c>
      <c r="D12" s="229"/>
      <c r="E12" s="229"/>
      <c r="F12" s="230"/>
      <c r="G12" s="284" t="str">
        <f>IF($B12="","",IFERROR(VLOOKUP($B12,科目チェック!$B$9:$H$32,3,FALSE),IFERROR(VLOOKUP($B12,科目チェック!$K$9:$Q$18,3,FALSE),IFERROR(VLOOKUP($B12,科目チェック!$K$30:$Q$41,3,FALSE),IFERROR(VLOOKUP($B12,科目チェック!$B$48:$H$96,3,FALSE),IFERROR(VLOOKUP($B12,科目チェック!$K$48:$Q$98,3,FALSE),IFERROR(VLOOKUP($B12,科目チェック!$K$30:$Q$41,3,FALSE),IFERROR(VLOOKUP($B12,科目チェック!$T$48:$Z$80,3,FALSE),IFERROR(VLOOKUP($B12,科目チェック!$T$84:$Z$91,3,FALSE),IFERROR(VLOOKUP($B12,科目チェック!$T$95:$Z$97,3,FALSE),"「履修科目チェック」のリストに該当番号無し"))))))))))</f>
        <v/>
      </c>
      <c r="H12" s="231"/>
      <c r="I12" s="285" t="str">
        <f>IF(H12="","",G12*LOOKUP(H12,{"A","B","C","D","F";4,3,2,1,0}))</f>
        <v/>
      </c>
      <c r="J12" s="284" t="str">
        <f>IF($B12="","",IFERROR(VLOOKUP($B12,科目チェック!$B$9:$H$32,6,FALSE),IFERROR(VLOOKUP($B12,科目チェック!$K$9:$Q$18,6,FALSE),IFERROR(VLOOKUP($B12,科目チェック!$K$30:$Q$41,6,FALSE),IFERROR(VLOOKUP($B12,科目チェック!$B$48:$H$96,6,FALSE),IFERROR(VLOOKUP($B12,科目チェック!$K$48:$Q$98,6,FALSE),IFERROR(VLOOKUP($B12,科目チェック!$K$30:$Q$41,6,FALSE),IFERROR(VLOOKUP($B12,科目チェック!$T$48:$Z$80,6,FALSE),IFERROR(VLOOKUP($B12,科目チェック!$T$84:$Z$91,6,FALSE),IFERROR(VLOOKUP($B12,科目チェック!$T$95:$Z$97,6,FALSE),"「履修科目チェック」のリストに該当番号無し"))))))))))</f>
        <v/>
      </c>
      <c r="K12" s="284" t="str">
        <f>IF($B12="","",IFERROR(VLOOKUP($B12,科目チェック!$B$9:$H$32,7,FALSE),IFERROR(VLOOKUP($B12,科目チェック!$K$9:$Q$18,7,FALSE),IFERROR(VLOOKUP($B12,科目チェック!$K$30:$Q$41,7,FALSE),IFERROR(VLOOKUP($B12,科目チェック!$B$48:$H$96,7,FALSE),IFERROR(VLOOKUP($B12,科目チェック!$K$48:$Q$98,7,FALSE),IFERROR(VLOOKUP($B12,科目チェック!$K$30:$Q$41,7,FALSE),IFERROR(VLOOKUP($B12,科目チェック!$T$48:$Z$80,7,FALSE),IFERROR(VLOOKUP($B12,科目チェック!$T$84:$Z$91,7,FALSE),IFERROR(VLOOKUP($B12,科目チェック!$T$95:$Z$97,7,FALSE),"「履修科目チェック」のリストに該当番号無し"))))))))))</f>
        <v/>
      </c>
      <c r="L12" s="232"/>
      <c r="M12" s="200"/>
      <c r="N12" s="233"/>
      <c r="P12" s="427" t="s">
        <v>470</v>
      </c>
      <c r="Q12" s="427"/>
      <c r="R12" s="427"/>
      <c r="S12" s="427"/>
      <c r="T12" s="427"/>
      <c r="U12" s="427"/>
      <c r="V12" s="427"/>
      <c r="W12" s="427" t="s">
        <v>472</v>
      </c>
      <c r="X12" s="428"/>
      <c r="Y12" s="428"/>
      <c r="Z12" s="428"/>
      <c r="AA12" s="428"/>
      <c r="AB12" s="428"/>
      <c r="AC12" s="428"/>
      <c r="AD12" s="427" t="s">
        <v>473</v>
      </c>
      <c r="AE12" s="428"/>
      <c r="AF12" s="428"/>
      <c r="AG12" s="428"/>
      <c r="AH12" s="428"/>
      <c r="AI12" s="428"/>
      <c r="AJ12" s="428"/>
    </row>
    <row r="13" spans="1:36" ht="15.95" customHeight="1">
      <c r="A13" s="198">
        <v>5</v>
      </c>
      <c r="B13" s="150"/>
      <c r="C13" s="228" t="str">
        <f>IF($B13="","",IFERROR(VLOOKUP($B13,科目チェック!$B$9:$H$32,2,FALSE),IFERROR(VLOOKUP($B13,科目チェック!$K$9:$Q$18,2,FALSE),IFERROR(VLOOKUP($B13,科目チェック!$K$30:$Q$41,2,FALSE),IFERROR(VLOOKUP($B13,科目チェック!$B$48:$H$96,2,FALSE),IFERROR(VLOOKUP($B13,科目チェック!$K$48:$Q$98,2,FALSE),IFERROR(VLOOKUP($B13,科目チェック!$K$30:$Q$41,2,FALSE),IFERROR(VLOOKUP($B13,科目チェック!$T$48:$Z$80,2,FALSE),IFERROR(VLOOKUP($B13,科目チェック!$T$84:$Z$91,2,FALSE),IFERROR(VLOOKUP($B13,科目チェック!$T$95:$Z$97,2,FALSE),"「履修科目チェック」のリストに該当番号無し"))))))))))</f>
        <v/>
      </c>
      <c r="D13" s="229"/>
      <c r="E13" s="229"/>
      <c r="F13" s="230"/>
      <c r="G13" s="284" t="str">
        <f>IF($B13="","",IFERROR(VLOOKUP($B13,科目チェック!$B$9:$H$32,3,FALSE),IFERROR(VLOOKUP($B13,科目チェック!$K$9:$Q$18,3,FALSE),IFERROR(VLOOKUP($B13,科目チェック!$K$30:$Q$41,3,FALSE),IFERROR(VLOOKUP($B13,科目チェック!$B$48:$H$96,3,FALSE),IFERROR(VLOOKUP($B13,科目チェック!$K$48:$Q$98,3,FALSE),IFERROR(VLOOKUP($B13,科目チェック!$K$30:$Q$41,3,FALSE),IFERROR(VLOOKUP($B13,科目チェック!$T$48:$Z$80,3,FALSE),IFERROR(VLOOKUP($B13,科目チェック!$T$84:$Z$91,3,FALSE),IFERROR(VLOOKUP($B13,科目チェック!$T$95:$Z$97,3,FALSE),"「履修科目チェック」のリストに該当番号無し"))))))))))</f>
        <v/>
      </c>
      <c r="H13" s="231"/>
      <c r="I13" s="285" t="str">
        <f>IF(H13="","",G13*LOOKUP(H13,{"A","B","C","D","F";4,3,2,1,0}))</f>
        <v/>
      </c>
      <c r="J13" s="284" t="str">
        <f>IF($B13="","",IFERROR(VLOOKUP($B13,科目チェック!$B$9:$H$32,6,FALSE),IFERROR(VLOOKUP($B13,科目チェック!$K$9:$Q$18,6,FALSE),IFERROR(VLOOKUP($B13,科目チェック!$K$30:$Q$41,6,FALSE),IFERROR(VLOOKUP($B13,科目チェック!$B$48:$H$96,6,FALSE),IFERROR(VLOOKUP($B13,科目チェック!$K$48:$Q$98,6,FALSE),IFERROR(VLOOKUP($B13,科目チェック!$K$30:$Q$41,6,FALSE),IFERROR(VLOOKUP($B13,科目チェック!$T$48:$Z$80,6,FALSE),IFERROR(VLOOKUP($B13,科目チェック!$T$84:$Z$91,6,FALSE),IFERROR(VLOOKUP($B13,科目チェック!$T$95:$Z$97,6,FALSE),"「履修科目チェック」のリストに該当番号無し"))))))))))</f>
        <v/>
      </c>
      <c r="K13" s="284" t="str">
        <f>IF($B13="","",IFERROR(VLOOKUP($B13,科目チェック!$B$9:$H$32,7,FALSE),IFERROR(VLOOKUP($B13,科目チェック!$K$9:$Q$18,7,FALSE),IFERROR(VLOOKUP($B13,科目チェック!$K$30:$Q$41,7,FALSE),IFERROR(VLOOKUP($B13,科目チェック!$B$48:$H$96,7,FALSE),IFERROR(VLOOKUP($B13,科目チェック!$K$48:$Q$98,7,FALSE),IFERROR(VLOOKUP($B13,科目チェック!$K$30:$Q$41,7,FALSE),IFERROR(VLOOKUP($B13,科目チェック!$T$48:$Z$80,7,FALSE),IFERROR(VLOOKUP($B13,科目チェック!$T$84:$Z$91,7,FALSE),IFERROR(VLOOKUP($B13,科目チェック!$T$95:$Z$97,7,FALSE),"「履修科目チェック」のリストに該当番号無し"))))))))))</f>
        <v/>
      </c>
      <c r="L13" s="232"/>
      <c r="M13" s="200"/>
      <c r="N13" s="233"/>
      <c r="P13" s="406"/>
      <c r="Q13" s="406"/>
      <c r="R13" s="406"/>
      <c r="S13" s="406"/>
      <c r="T13" s="406"/>
      <c r="U13" s="406"/>
      <c r="V13" s="406"/>
      <c r="W13" s="407"/>
      <c r="X13" s="407"/>
      <c r="Y13" s="407"/>
      <c r="Z13" s="407"/>
      <c r="AA13" s="407"/>
      <c r="AB13" s="407"/>
      <c r="AC13" s="407"/>
      <c r="AD13" s="407"/>
      <c r="AE13" s="407"/>
      <c r="AF13" s="407"/>
      <c r="AG13" s="407"/>
      <c r="AH13" s="407"/>
      <c r="AI13" s="407"/>
      <c r="AJ13" s="407"/>
    </row>
    <row r="14" spans="1:36" ht="15.95" customHeight="1">
      <c r="A14" s="198">
        <v>6</v>
      </c>
      <c r="B14" s="150"/>
      <c r="C14" s="228" t="str">
        <f>IF($B14="","",IFERROR(VLOOKUP($B14,科目チェック!$B$9:$H$32,2,FALSE),IFERROR(VLOOKUP($B14,科目チェック!$K$9:$Q$18,2,FALSE),IFERROR(VLOOKUP($B14,科目チェック!$K$30:$Q$41,2,FALSE),IFERROR(VLOOKUP($B14,科目チェック!$B$48:$H$96,2,FALSE),IFERROR(VLOOKUP($B14,科目チェック!$K$48:$Q$98,2,FALSE),IFERROR(VLOOKUP($B14,科目チェック!$K$30:$Q$41,2,FALSE),IFERROR(VLOOKUP($B14,科目チェック!$T$48:$Z$80,2,FALSE),IFERROR(VLOOKUP($B14,科目チェック!$T$84:$Z$91,2,FALSE),IFERROR(VLOOKUP($B14,科目チェック!$T$95:$Z$97,2,FALSE),"「履修科目チェック」のリストに該当番号無し"))))))))))</f>
        <v/>
      </c>
      <c r="D14" s="229"/>
      <c r="E14" s="229"/>
      <c r="F14" s="230"/>
      <c r="G14" s="284" t="str">
        <f>IF($B14="","",IFERROR(VLOOKUP($B14,科目チェック!$B$9:$H$32,3,FALSE),IFERROR(VLOOKUP($B14,科目チェック!$K$9:$Q$18,3,FALSE),IFERROR(VLOOKUP($B14,科目チェック!$K$30:$Q$41,3,FALSE),IFERROR(VLOOKUP($B14,科目チェック!$B$48:$H$96,3,FALSE),IFERROR(VLOOKUP($B14,科目チェック!$K$48:$Q$98,3,FALSE),IFERROR(VLOOKUP($B14,科目チェック!$K$30:$Q$41,3,FALSE),IFERROR(VLOOKUP($B14,科目チェック!$T$48:$Z$80,3,FALSE),IFERROR(VLOOKUP($B14,科目チェック!$T$84:$Z$91,3,FALSE),IFERROR(VLOOKUP($B14,科目チェック!$T$95:$Z$97,3,FALSE),"「履修科目チェック」のリストに該当番号無し"))))))))))</f>
        <v/>
      </c>
      <c r="H14" s="231"/>
      <c r="I14" s="285" t="str">
        <f>IF(H14="","",G14*LOOKUP(H14,{"A","B","C","D","F";4,3,2,1,0}))</f>
        <v/>
      </c>
      <c r="J14" s="284" t="str">
        <f>IF($B14="","",IFERROR(VLOOKUP($B14,科目チェック!$B$9:$H$32,6,FALSE),IFERROR(VLOOKUP($B14,科目チェック!$K$9:$Q$18,6,FALSE),IFERROR(VLOOKUP($B14,科目チェック!$K$30:$Q$41,6,FALSE),IFERROR(VLOOKUP($B14,科目チェック!$B$48:$H$96,6,FALSE),IFERROR(VLOOKUP($B14,科目チェック!$K$48:$Q$98,6,FALSE),IFERROR(VLOOKUP($B14,科目チェック!$K$30:$Q$41,6,FALSE),IFERROR(VLOOKUP($B14,科目チェック!$T$48:$Z$80,6,FALSE),IFERROR(VLOOKUP($B14,科目チェック!$T$84:$Z$91,6,FALSE),IFERROR(VLOOKUP($B14,科目チェック!$T$95:$Z$97,6,FALSE),"「履修科目チェック」のリストに該当番号無し"))))))))))</f>
        <v/>
      </c>
      <c r="K14" s="284" t="str">
        <f>IF($B14="","",IFERROR(VLOOKUP($B14,科目チェック!$B$9:$H$32,7,FALSE),IFERROR(VLOOKUP($B14,科目チェック!$K$9:$Q$18,7,FALSE),IFERROR(VLOOKUP($B14,科目チェック!$K$30:$Q$41,7,FALSE),IFERROR(VLOOKUP($B14,科目チェック!$B$48:$H$96,7,FALSE),IFERROR(VLOOKUP($B14,科目チェック!$K$48:$Q$98,7,FALSE),IFERROR(VLOOKUP($B14,科目チェック!$K$30:$Q$41,7,FALSE),IFERROR(VLOOKUP($B14,科目チェック!$T$48:$Z$80,7,FALSE),IFERROR(VLOOKUP($B14,科目チェック!$T$84:$Z$91,7,FALSE),IFERROR(VLOOKUP($B14,科目チェック!$T$95:$Z$97,7,FALSE),"「履修科目チェック」のリストに該当番号無し"))))))))))</f>
        <v/>
      </c>
      <c r="L14" s="232"/>
      <c r="M14" s="200"/>
      <c r="N14" s="233"/>
      <c r="P14" s="422" t="s">
        <v>471</v>
      </c>
      <c r="Q14" s="433"/>
      <c r="R14" s="433"/>
      <c r="S14" s="433"/>
      <c r="T14" s="433"/>
      <c r="U14" s="433"/>
      <c r="V14" s="434"/>
      <c r="W14" s="422" t="s">
        <v>471</v>
      </c>
      <c r="X14" s="423"/>
      <c r="Y14" s="423"/>
      <c r="Z14" s="423"/>
      <c r="AA14" s="423"/>
      <c r="AB14" s="423"/>
      <c r="AC14" s="424"/>
      <c r="AD14" s="422" t="s">
        <v>474</v>
      </c>
      <c r="AE14" s="423"/>
      <c r="AF14" s="423"/>
      <c r="AG14" s="423"/>
      <c r="AH14" s="423"/>
      <c r="AI14" s="423"/>
      <c r="AJ14" s="424"/>
    </row>
    <row r="15" spans="1:36" ht="15.95" customHeight="1">
      <c r="A15" s="198">
        <v>7</v>
      </c>
      <c r="B15" s="150"/>
      <c r="C15" s="228" t="str">
        <f>IF($B15="","",IFERROR(VLOOKUP($B15,科目チェック!$B$9:$H$32,2,FALSE),IFERROR(VLOOKUP($B15,科目チェック!$K$9:$Q$18,2,FALSE),IFERROR(VLOOKUP($B15,科目チェック!$K$30:$Q$41,2,FALSE),IFERROR(VLOOKUP($B15,科目チェック!$B$48:$H$96,2,FALSE),IFERROR(VLOOKUP($B15,科目チェック!$K$48:$Q$98,2,FALSE),IFERROR(VLOOKUP($B15,科目チェック!$K$30:$Q$41,2,FALSE),IFERROR(VLOOKUP($B15,科目チェック!$T$48:$Z$80,2,FALSE),IFERROR(VLOOKUP($B15,科目チェック!$T$84:$Z$91,2,FALSE),IFERROR(VLOOKUP($B15,科目チェック!$T$95:$Z$97,2,FALSE),"「履修科目チェック」のリストに該当番号無し"))))))))))</f>
        <v/>
      </c>
      <c r="D15" s="229"/>
      <c r="E15" s="229"/>
      <c r="F15" s="230"/>
      <c r="G15" s="284" t="str">
        <f>IF($B15="","",IFERROR(VLOOKUP($B15,科目チェック!$B$9:$H$32,3,FALSE),IFERROR(VLOOKUP($B15,科目チェック!$K$9:$Q$18,3,FALSE),IFERROR(VLOOKUP($B15,科目チェック!$K$30:$Q$41,3,FALSE),IFERROR(VLOOKUP($B15,科目チェック!$B$48:$H$96,3,FALSE),IFERROR(VLOOKUP($B15,科目チェック!$K$48:$Q$98,3,FALSE),IFERROR(VLOOKUP($B15,科目チェック!$K$30:$Q$41,3,FALSE),IFERROR(VLOOKUP($B15,科目チェック!$T$48:$Z$80,3,FALSE),IFERROR(VLOOKUP($B15,科目チェック!$T$84:$Z$91,3,FALSE),IFERROR(VLOOKUP($B15,科目チェック!$T$95:$Z$97,3,FALSE),"「履修科目チェック」のリストに該当番号無し"))))))))))</f>
        <v/>
      </c>
      <c r="H15" s="231"/>
      <c r="I15" s="285" t="str">
        <f>IF(H15="","",G15*LOOKUP(H15,{"A","B","C","D","F";4,3,2,1,0}))</f>
        <v/>
      </c>
      <c r="J15" s="284" t="str">
        <f>IF($B15="","",IFERROR(VLOOKUP($B15,科目チェック!$B$9:$H$32,6,FALSE),IFERROR(VLOOKUP($B15,科目チェック!$K$9:$Q$18,6,FALSE),IFERROR(VLOOKUP($B15,科目チェック!$K$30:$Q$41,6,FALSE),IFERROR(VLOOKUP($B15,科目チェック!$B$48:$H$96,6,FALSE),IFERROR(VLOOKUP($B15,科目チェック!$K$48:$Q$98,6,FALSE),IFERROR(VLOOKUP($B15,科目チェック!$K$30:$Q$41,6,FALSE),IFERROR(VLOOKUP($B15,科目チェック!$T$48:$Z$80,6,FALSE),IFERROR(VLOOKUP($B15,科目チェック!$T$84:$Z$91,6,FALSE),IFERROR(VLOOKUP($B15,科目チェック!$T$95:$Z$97,6,FALSE),"「履修科目チェック」のリストに該当番号無し"))))))))))</f>
        <v/>
      </c>
      <c r="K15" s="284" t="str">
        <f>IF($B15="","",IFERROR(VLOOKUP($B15,科目チェック!$B$9:$H$32,7,FALSE),IFERROR(VLOOKUP($B15,科目チェック!$K$9:$Q$18,7,FALSE),IFERROR(VLOOKUP($B15,科目チェック!$K$30:$Q$41,7,FALSE),IFERROR(VLOOKUP($B15,科目チェック!$B$48:$H$96,7,FALSE),IFERROR(VLOOKUP($B15,科目チェック!$K$48:$Q$98,7,FALSE),IFERROR(VLOOKUP($B15,科目チェック!$K$30:$Q$41,7,FALSE),IFERROR(VLOOKUP($B15,科目チェック!$T$48:$Z$80,7,FALSE),IFERROR(VLOOKUP($B15,科目チェック!$T$84:$Z$91,7,FALSE),IFERROR(VLOOKUP($B15,科目チェック!$T$95:$Z$97,7,FALSE),"「履修科目チェック」のリストに該当番号無し"))))))))))</f>
        <v/>
      </c>
      <c r="L15" s="232"/>
      <c r="M15" s="200"/>
      <c r="N15" s="233"/>
      <c r="P15" s="185"/>
      <c r="Q15" s="185"/>
      <c r="R15" s="185"/>
      <c r="S15" s="185"/>
      <c r="T15" s="185"/>
      <c r="U15" s="185"/>
      <c r="V15" s="185"/>
      <c r="W15" s="185"/>
      <c r="X15" s="234"/>
      <c r="Y15" s="234"/>
      <c r="Z15" s="234"/>
      <c r="AA15" s="234"/>
      <c r="AB15" s="234"/>
      <c r="AC15" s="234"/>
      <c r="AD15" s="185"/>
      <c r="AE15" s="234"/>
      <c r="AF15" s="234"/>
      <c r="AG15" s="234"/>
      <c r="AH15" s="234"/>
      <c r="AI15" s="234"/>
      <c r="AJ15" s="234"/>
    </row>
    <row r="16" spans="1:36" ht="15.95" customHeight="1">
      <c r="A16" s="198">
        <v>8</v>
      </c>
      <c r="B16" s="150"/>
      <c r="C16" s="228" t="str">
        <f>IF($B16="","",IFERROR(VLOOKUP($B16,科目チェック!$B$9:$H$32,2,FALSE),IFERROR(VLOOKUP($B16,科目チェック!$K$9:$Q$18,2,FALSE),IFERROR(VLOOKUP($B16,科目チェック!$K$30:$Q$41,2,FALSE),IFERROR(VLOOKUP($B16,科目チェック!$B$48:$H$96,2,FALSE),IFERROR(VLOOKUP($B16,科目チェック!$K$48:$Q$98,2,FALSE),IFERROR(VLOOKUP($B16,科目チェック!$K$30:$Q$41,2,FALSE),IFERROR(VLOOKUP($B16,科目チェック!$T$48:$Z$80,2,FALSE),IFERROR(VLOOKUP($B16,科目チェック!$T$84:$Z$91,2,FALSE),IFERROR(VLOOKUP($B16,科目チェック!$T$95:$Z$97,2,FALSE),"「履修科目チェック」のリストに該当番号無し"))))))))))</f>
        <v/>
      </c>
      <c r="D16" s="229"/>
      <c r="E16" s="229"/>
      <c r="F16" s="230"/>
      <c r="G16" s="284" t="str">
        <f>IF($B16="","",IFERROR(VLOOKUP($B16,科目チェック!$B$9:$H$32,3,FALSE),IFERROR(VLOOKUP($B16,科目チェック!$K$9:$Q$18,3,FALSE),IFERROR(VLOOKUP($B16,科目チェック!$K$30:$Q$41,3,FALSE),IFERROR(VLOOKUP($B16,科目チェック!$B$48:$H$96,3,FALSE),IFERROR(VLOOKUP($B16,科目チェック!$K$48:$Q$98,3,FALSE),IFERROR(VLOOKUP($B16,科目チェック!$K$30:$Q$41,3,FALSE),IFERROR(VLOOKUP($B16,科目チェック!$T$48:$Z$80,3,FALSE),IFERROR(VLOOKUP($B16,科目チェック!$T$84:$Z$91,3,FALSE),IFERROR(VLOOKUP($B16,科目チェック!$T$95:$Z$97,3,FALSE),"「履修科目チェック」のリストに該当番号無し"))))))))))</f>
        <v/>
      </c>
      <c r="H16" s="231"/>
      <c r="I16" s="285" t="str">
        <f>IF(H16="","",G16*LOOKUP(H16,{"A","B","C","D","F";4,3,2,1,0}))</f>
        <v/>
      </c>
      <c r="J16" s="284" t="str">
        <f>IF($B16="","",IFERROR(VLOOKUP($B16,科目チェック!$B$9:$H$32,6,FALSE),IFERROR(VLOOKUP($B16,科目チェック!$K$9:$Q$18,6,FALSE),IFERROR(VLOOKUP($B16,科目チェック!$K$30:$Q$41,6,FALSE),IFERROR(VLOOKUP($B16,科目チェック!$B$48:$H$96,6,FALSE),IFERROR(VLOOKUP($B16,科目チェック!$K$48:$Q$98,6,FALSE),IFERROR(VLOOKUP($B16,科目チェック!$K$30:$Q$41,6,FALSE),IFERROR(VLOOKUP($B16,科目チェック!$T$48:$Z$80,6,FALSE),IFERROR(VLOOKUP($B16,科目チェック!$T$84:$Z$91,6,FALSE),IFERROR(VLOOKUP($B16,科目チェック!$T$95:$Z$97,6,FALSE),"「履修科目チェック」のリストに該当番号無し"))))))))))</f>
        <v/>
      </c>
      <c r="K16" s="284" t="str">
        <f>IF($B16="","",IFERROR(VLOOKUP($B16,科目チェック!$B$9:$H$32,7,FALSE),IFERROR(VLOOKUP($B16,科目チェック!$K$9:$Q$18,7,FALSE),IFERROR(VLOOKUP($B16,科目チェック!$K$30:$Q$41,7,FALSE),IFERROR(VLOOKUP($B16,科目チェック!$B$48:$H$96,7,FALSE),IFERROR(VLOOKUP($B16,科目チェック!$K$48:$Q$98,7,FALSE),IFERROR(VLOOKUP($B16,科目チェック!$K$30:$Q$41,7,FALSE),IFERROR(VLOOKUP($B16,科目チェック!$T$48:$Z$80,7,FALSE),IFERROR(VLOOKUP($B16,科目チェック!$T$84:$Z$91,7,FALSE),IFERROR(VLOOKUP($B16,科目チェック!$T$95:$Z$97,7,FALSE),"「履修科目チェック」のリストに該当番号無し"))))))))))</f>
        <v/>
      </c>
      <c r="L16" s="232"/>
      <c r="M16" s="200"/>
      <c r="N16" s="233"/>
      <c r="P16" s="431" t="s">
        <v>498</v>
      </c>
      <c r="Q16" s="431"/>
      <c r="R16" s="431"/>
      <c r="S16" s="431"/>
      <c r="T16" s="431"/>
      <c r="U16" s="431"/>
      <c r="V16" s="431"/>
      <c r="W16" s="431"/>
      <c r="X16" s="431"/>
      <c r="Y16" s="431"/>
      <c r="Z16" s="431"/>
      <c r="AA16" s="431"/>
      <c r="AB16" s="431"/>
      <c r="AC16" s="431"/>
      <c r="AD16" s="431"/>
      <c r="AE16" s="431"/>
      <c r="AF16" s="431"/>
      <c r="AG16" s="431"/>
      <c r="AH16" s="431"/>
      <c r="AI16" s="431"/>
      <c r="AJ16" s="431"/>
    </row>
    <row r="17" spans="1:36" ht="15.95" customHeight="1">
      <c r="A17" s="198">
        <v>9</v>
      </c>
      <c r="B17" s="150"/>
      <c r="C17" s="228" t="str">
        <f>IF($B17="","",IFERROR(VLOOKUP($B17,科目チェック!$B$9:$H$32,2,FALSE),IFERROR(VLOOKUP($B17,科目チェック!$K$9:$Q$18,2,FALSE),IFERROR(VLOOKUP($B17,科目チェック!$K$30:$Q$41,2,FALSE),IFERROR(VLOOKUP($B17,科目チェック!$B$48:$H$96,2,FALSE),IFERROR(VLOOKUP($B17,科目チェック!$K$48:$Q$98,2,FALSE),IFERROR(VLOOKUP($B17,科目チェック!$K$30:$Q$41,2,FALSE),IFERROR(VLOOKUP($B17,科目チェック!$T$48:$Z$80,2,FALSE),IFERROR(VLOOKUP($B17,科目チェック!$T$84:$Z$91,2,FALSE),IFERROR(VLOOKUP($B17,科目チェック!$T$95:$Z$97,2,FALSE),"「履修科目チェック」のリストに該当番号無し"))))))))))</f>
        <v/>
      </c>
      <c r="D17" s="229"/>
      <c r="E17" s="229"/>
      <c r="F17" s="230"/>
      <c r="G17" s="284" t="str">
        <f>IF($B17="","",IFERROR(VLOOKUP($B17,科目チェック!$B$9:$H$32,3,FALSE),IFERROR(VLOOKUP($B17,科目チェック!$K$9:$Q$18,3,FALSE),IFERROR(VLOOKUP($B17,科目チェック!$K$30:$Q$41,3,FALSE),IFERROR(VLOOKUP($B17,科目チェック!$B$48:$H$96,3,FALSE),IFERROR(VLOOKUP($B17,科目チェック!$K$48:$Q$98,3,FALSE),IFERROR(VLOOKUP($B17,科目チェック!$K$30:$Q$41,3,FALSE),IFERROR(VLOOKUP($B17,科目チェック!$T$48:$Z$80,3,FALSE),IFERROR(VLOOKUP($B17,科目チェック!$T$84:$Z$91,3,FALSE),IFERROR(VLOOKUP($B17,科目チェック!$T$95:$Z$97,3,FALSE),"「履修科目チェック」のリストに該当番号無し"))))))))))</f>
        <v/>
      </c>
      <c r="H17" s="231"/>
      <c r="I17" s="285" t="str">
        <f>IF(H17="","",G17*LOOKUP(H17,{"A","B","C","D","F";4,3,2,1,0}))</f>
        <v/>
      </c>
      <c r="J17" s="284" t="str">
        <f>IF($B17="","",IFERROR(VLOOKUP($B17,科目チェック!$B$9:$H$32,6,FALSE),IFERROR(VLOOKUP($B17,科目チェック!$K$9:$Q$18,6,FALSE),IFERROR(VLOOKUP($B17,科目チェック!$K$30:$Q$41,6,FALSE),IFERROR(VLOOKUP($B17,科目チェック!$B$48:$H$96,6,FALSE),IFERROR(VLOOKUP($B17,科目チェック!$K$48:$Q$98,6,FALSE),IFERROR(VLOOKUP($B17,科目チェック!$K$30:$Q$41,6,FALSE),IFERROR(VLOOKUP($B17,科目チェック!$T$48:$Z$80,6,FALSE),IFERROR(VLOOKUP($B17,科目チェック!$T$84:$Z$91,6,FALSE),IFERROR(VLOOKUP($B17,科目チェック!$T$95:$Z$97,6,FALSE),"「履修科目チェック」のリストに該当番号無し"))))))))))</f>
        <v/>
      </c>
      <c r="K17" s="284" t="str">
        <f>IF($B17="","",IFERROR(VLOOKUP($B17,科目チェック!$B$9:$H$32,7,FALSE),IFERROR(VLOOKUP($B17,科目チェック!$K$9:$Q$18,7,FALSE),IFERROR(VLOOKUP($B17,科目チェック!$K$30:$Q$41,7,FALSE),IFERROR(VLOOKUP($B17,科目チェック!$B$48:$H$96,7,FALSE),IFERROR(VLOOKUP($B17,科目チェック!$K$48:$Q$98,7,FALSE),IFERROR(VLOOKUP($B17,科目チェック!$K$30:$Q$41,7,FALSE),IFERROR(VLOOKUP($B17,科目チェック!$T$48:$Z$80,7,FALSE),IFERROR(VLOOKUP($B17,科目チェック!$T$84:$Z$91,7,FALSE),IFERROR(VLOOKUP($B17,科目チェック!$T$95:$Z$97,7,FALSE),"「履修科目チェック」のリストに該当番号無し"))))))))))</f>
        <v/>
      </c>
      <c r="L17" s="232"/>
      <c r="M17" s="200"/>
      <c r="N17" s="233"/>
      <c r="P17" s="432"/>
      <c r="Q17" s="432"/>
      <c r="R17" s="432"/>
      <c r="S17" s="432"/>
      <c r="T17" s="432"/>
      <c r="U17" s="432"/>
      <c r="V17" s="432"/>
      <c r="W17" s="432"/>
      <c r="X17" s="432"/>
      <c r="Y17" s="432"/>
      <c r="Z17" s="432"/>
      <c r="AA17" s="432"/>
      <c r="AB17" s="432"/>
      <c r="AC17" s="432"/>
      <c r="AD17" s="432"/>
      <c r="AE17" s="432"/>
      <c r="AF17" s="432"/>
      <c r="AG17" s="432"/>
      <c r="AH17" s="432"/>
      <c r="AI17" s="432"/>
      <c r="AJ17" s="432"/>
    </row>
    <row r="18" spans="1:36" ht="15.95" customHeight="1">
      <c r="A18" s="198">
        <v>10</v>
      </c>
      <c r="B18" s="150"/>
      <c r="C18" s="228" t="str">
        <f>IF($B18="","",IFERROR(VLOOKUP($B18,科目チェック!$B$9:$H$32,2,FALSE),IFERROR(VLOOKUP($B18,科目チェック!$K$9:$Q$18,2,FALSE),IFERROR(VLOOKUP($B18,科目チェック!$K$30:$Q$41,2,FALSE),IFERROR(VLOOKUP($B18,科目チェック!$B$48:$H$96,2,FALSE),IFERROR(VLOOKUP($B18,科目チェック!$K$48:$Q$98,2,FALSE),IFERROR(VLOOKUP($B18,科目チェック!$K$30:$Q$41,2,FALSE),IFERROR(VLOOKUP($B18,科目チェック!$T$48:$Z$80,2,FALSE),IFERROR(VLOOKUP($B18,科目チェック!$T$84:$Z$91,2,FALSE),IFERROR(VLOOKUP($B18,科目チェック!$T$95:$Z$97,2,FALSE),"「履修科目チェック」のリストに該当番号無し"))))))))))</f>
        <v/>
      </c>
      <c r="D18" s="229"/>
      <c r="E18" s="229"/>
      <c r="F18" s="230"/>
      <c r="G18" s="284" t="str">
        <f>IF($B18="","",IFERROR(VLOOKUP($B18,科目チェック!$B$9:$H$32,3,FALSE),IFERROR(VLOOKUP($B18,科目チェック!$K$9:$Q$18,3,FALSE),IFERROR(VLOOKUP($B18,科目チェック!$K$30:$Q$41,3,FALSE),IFERROR(VLOOKUP($B18,科目チェック!$B$48:$H$96,3,FALSE),IFERROR(VLOOKUP($B18,科目チェック!$K$48:$Q$98,3,FALSE),IFERROR(VLOOKUP($B18,科目チェック!$K$30:$Q$41,3,FALSE),IFERROR(VLOOKUP($B18,科目チェック!$T$48:$Z$80,3,FALSE),IFERROR(VLOOKUP($B18,科目チェック!$T$84:$Z$91,3,FALSE),IFERROR(VLOOKUP($B18,科目チェック!$T$95:$Z$97,3,FALSE),"「履修科目チェック」のリストに該当番号無し"))))))))))</f>
        <v/>
      </c>
      <c r="H18" s="231"/>
      <c r="I18" s="285" t="str">
        <f>IF(H18="","",G18*LOOKUP(H18,{"A","B","C","D","F";4,3,2,1,0}))</f>
        <v/>
      </c>
      <c r="J18" s="284" t="str">
        <f>IF($B18="","",IFERROR(VLOOKUP($B18,科目チェック!$B$9:$H$32,6,FALSE),IFERROR(VLOOKUP($B18,科目チェック!$K$9:$Q$18,6,FALSE),IFERROR(VLOOKUP($B18,科目チェック!$K$30:$Q$41,6,FALSE),IFERROR(VLOOKUP($B18,科目チェック!$B$48:$H$96,6,FALSE),IFERROR(VLOOKUP($B18,科目チェック!$K$48:$Q$98,6,FALSE),IFERROR(VLOOKUP($B18,科目チェック!$K$30:$Q$41,6,FALSE),IFERROR(VLOOKUP($B18,科目チェック!$T$48:$Z$80,6,FALSE),IFERROR(VLOOKUP($B18,科目チェック!$T$84:$Z$91,6,FALSE),IFERROR(VLOOKUP($B18,科目チェック!$T$95:$Z$97,6,FALSE),"「履修科目チェック」のリストに該当番号無し"))))))))))</f>
        <v/>
      </c>
      <c r="K18" s="284" t="str">
        <f>IF($B18="","",IFERROR(VLOOKUP($B18,科目チェック!$B$9:$H$32,7,FALSE),IFERROR(VLOOKUP($B18,科目チェック!$K$9:$Q$18,7,FALSE),IFERROR(VLOOKUP($B18,科目チェック!$K$30:$Q$41,7,FALSE),IFERROR(VLOOKUP($B18,科目チェック!$B$48:$H$96,7,FALSE),IFERROR(VLOOKUP($B18,科目チェック!$K$48:$Q$98,7,FALSE),IFERROR(VLOOKUP($B18,科目チェック!$K$30:$Q$41,7,FALSE),IFERROR(VLOOKUP($B18,科目チェック!$T$48:$Z$80,7,FALSE),IFERROR(VLOOKUP($B18,科目チェック!$T$84:$Z$91,7,FALSE),IFERROR(VLOOKUP($B18,科目チェック!$T$95:$Z$97,7,FALSE),"「履修科目チェック」のリストに該当番号無し"))))))))))</f>
        <v/>
      </c>
      <c r="L18" s="232"/>
      <c r="M18" s="200"/>
      <c r="N18" s="233"/>
      <c r="P18" s="429" t="s">
        <v>486</v>
      </c>
      <c r="Q18" s="429"/>
      <c r="R18" s="429"/>
      <c r="S18" s="429"/>
      <c r="T18" s="429"/>
      <c r="U18" s="429"/>
      <c r="V18" s="429"/>
      <c r="W18" s="429" t="s">
        <v>488</v>
      </c>
      <c r="X18" s="430"/>
      <c r="Y18" s="430"/>
      <c r="Z18" s="430"/>
      <c r="AA18" s="430"/>
      <c r="AB18" s="430"/>
      <c r="AC18" s="430"/>
      <c r="AD18" s="429" t="s">
        <v>489</v>
      </c>
      <c r="AE18" s="430"/>
      <c r="AF18" s="430"/>
      <c r="AG18" s="430"/>
      <c r="AH18" s="430"/>
      <c r="AI18" s="430"/>
      <c r="AJ18" s="430"/>
    </row>
    <row r="19" spans="1:36" ht="15.95" customHeight="1">
      <c r="A19" s="198">
        <v>11</v>
      </c>
      <c r="B19" s="150"/>
      <c r="C19" s="228" t="str">
        <f>IF($B19="","",IFERROR(VLOOKUP($B19,科目チェック!$B$9:$H$32,2,FALSE),IFERROR(VLOOKUP($B19,科目チェック!$K$9:$Q$18,2,FALSE),IFERROR(VLOOKUP($B19,科目チェック!$K$30:$Q$41,2,FALSE),IFERROR(VLOOKUP($B19,科目チェック!$B$48:$H$96,2,FALSE),IFERROR(VLOOKUP($B19,科目チェック!$K$48:$Q$98,2,FALSE),IFERROR(VLOOKUP($B19,科目チェック!$K$30:$Q$41,2,FALSE),IFERROR(VLOOKUP($B19,科目チェック!$T$48:$Z$80,2,FALSE),IFERROR(VLOOKUP($B19,科目チェック!$T$84:$Z$91,2,FALSE),IFERROR(VLOOKUP($B19,科目チェック!$T$95:$Z$97,2,FALSE),"「履修科目チェック」のリストに該当番号無し"))))))))))</f>
        <v/>
      </c>
      <c r="D19" s="229"/>
      <c r="E19" s="229"/>
      <c r="F19" s="230"/>
      <c r="G19" s="284" t="str">
        <f>IF($B19="","",IFERROR(VLOOKUP($B19,科目チェック!$B$9:$H$32,3,FALSE),IFERROR(VLOOKUP($B19,科目チェック!$K$9:$Q$18,3,FALSE),IFERROR(VLOOKUP($B19,科目チェック!$K$30:$Q$41,3,FALSE),IFERROR(VLOOKUP($B19,科目チェック!$B$48:$H$96,3,FALSE),IFERROR(VLOOKUP($B19,科目チェック!$K$48:$Q$98,3,FALSE),IFERROR(VLOOKUP($B19,科目チェック!$K$30:$Q$41,3,FALSE),IFERROR(VLOOKUP($B19,科目チェック!$T$48:$Z$80,3,FALSE),IFERROR(VLOOKUP($B19,科目チェック!$T$84:$Z$91,3,FALSE),IFERROR(VLOOKUP($B19,科目チェック!$T$95:$Z$97,3,FALSE),"「履修科目チェック」のリストに該当番号無し"))))))))))</f>
        <v/>
      </c>
      <c r="H19" s="231"/>
      <c r="I19" s="285" t="str">
        <f>IF(H19="","",G19*LOOKUP(H19,{"A","B","C","D","F";4,3,2,1,0}))</f>
        <v/>
      </c>
      <c r="J19" s="284" t="str">
        <f>IF($B19="","",IFERROR(VLOOKUP($B19,科目チェック!$B$9:$H$32,6,FALSE),IFERROR(VLOOKUP($B19,科目チェック!$K$9:$Q$18,6,FALSE),IFERROR(VLOOKUP($B19,科目チェック!$K$30:$Q$41,6,FALSE),IFERROR(VLOOKUP($B19,科目チェック!$B$48:$H$96,6,FALSE),IFERROR(VLOOKUP($B19,科目チェック!$K$48:$Q$98,6,FALSE),IFERROR(VLOOKUP($B19,科目チェック!$K$30:$Q$41,6,FALSE),IFERROR(VLOOKUP($B19,科目チェック!$T$48:$Z$80,6,FALSE),IFERROR(VLOOKUP($B19,科目チェック!$T$84:$Z$91,6,FALSE),IFERROR(VLOOKUP($B19,科目チェック!$T$95:$Z$97,6,FALSE),"「履修科目チェック」のリストに該当番号無し"))))))))))</f>
        <v/>
      </c>
      <c r="K19" s="284" t="str">
        <f>IF($B19="","",IFERROR(VLOOKUP($B19,科目チェック!$B$9:$H$32,7,FALSE),IFERROR(VLOOKUP($B19,科目チェック!$K$9:$Q$18,7,FALSE),IFERROR(VLOOKUP($B19,科目チェック!$K$30:$Q$41,7,FALSE),IFERROR(VLOOKUP($B19,科目チェック!$B$48:$H$96,7,FALSE),IFERROR(VLOOKUP($B19,科目チェック!$K$48:$Q$98,7,FALSE),IFERROR(VLOOKUP($B19,科目チェック!$K$30:$Q$41,7,FALSE),IFERROR(VLOOKUP($B19,科目チェック!$T$48:$Z$80,7,FALSE),IFERROR(VLOOKUP($B19,科目チェック!$T$84:$Z$91,7,FALSE),IFERROR(VLOOKUP($B19,科目チェック!$T$95:$Z$97,7,FALSE),"「履修科目チェック」のリストに該当番号無し"))))))))))</f>
        <v/>
      </c>
      <c r="L19" s="232"/>
      <c r="M19" s="200"/>
      <c r="N19" s="233"/>
      <c r="P19" s="429"/>
      <c r="Q19" s="429"/>
      <c r="R19" s="429"/>
      <c r="S19" s="429"/>
      <c r="T19" s="429"/>
      <c r="U19" s="429"/>
      <c r="V19" s="429"/>
      <c r="W19" s="430"/>
      <c r="X19" s="430"/>
      <c r="Y19" s="430"/>
      <c r="Z19" s="430"/>
      <c r="AA19" s="430"/>
      <c r="AB19" s="430"/>
      <c r="AC19" s="430"/>
      <c r="AD19" s="430"/>
      <c r="AE19" s="430"/>
      <c r="AF19" s="430"/>
      <c r="AG19" s="430"/>
      <c r="AH19" s="430"/>
      <c r="AI19" s="430"/>
      <c r="AJ19" s="430"/>
    </row>
    <row r="20" spans="1:36" ht="15.95" customHeight="1">
      <c r="A20" s="198">
        <v>12</v>
      </c>
      <c r="B20" s="150"/>
      <c r="C20" s="228" t="str">
        <f>IF($B20="","",IFERROR(VLOOKUP($B20,科目チェック!$B$9:$H$32,2,FALSE),IFERROR(VLOOKUP($B20,科目チェック!$K$9:$Q$18,2,FALSE),IFERROR(VLOOKUP($B20,科目チェック!$K$30:$Q$41,2,FALSE),IFERROR(VLOOKUP($B20,科目チェック!$B$48:$H$96,2,FALSE),IFERROR(VLOOKUP($B20,科目チェック!$K$48:$Q$98,2,FALSE),IFERROR(VLOOKUP($B20,科目チェック!$K$30:$Q$41,2,FALSE),IFERROR(VLOOKUP($B20,科目チェック!$T$48:$Z$80,2,FALSE),IFERROR(VLOOKUP($B20,科目チェック!$T$84:$Z$91,2,FALSE),IFERROR(VLOOKUP($B20,科目チェック!$T$95:$Z$97,2,FALSE),"「履修科目チェック」のリストに該当番号無し"))))))))))</f>
        <v/>
      </c>
      <c r="D20" s="229"/>
      <c r="E20" s="229"/>
      <c r="F20" s="230"/>
      <c r="G20" s="284" t="str">
        <f>IF($B20="","",IFERROR(VLOOKUP($B20,科目チェック!$B$9:$H$32,3,FALSE),IFERROR(VLOOKUP($B20,科目チェック!$K$9:$Q$18,3,FALSE),IFERROR(VLOOKUP($B20,科目チェック!$K$30:$Q$41,3,FALSE),IFERROR(VLOOKUP($B20,科目チェック!$B$48:$H$96,3,FALSE),IFERROR(VLOOKUP($B20,科目チェック!$K$48:$Q$98,3,FALSE),IFERROR(VLOOKUP($B20,科目チェック!$K$30:$Q$41,3,FALSE),IFERROR(VLOOKUP($B20,科目チェック!$T$48:$Z$80,3,FALSE),IFERROR(VLOOKUP($B20,科目チェック!$T$84:$Z$91,3,FALSE),IFERROR(VLOOKUP($B20,科目チェック!$T$95:$Z$97,3,FALSE),"「履修科目チェック」のリストに該当番号無し"))))))))))</f>
        <v/>
      </c>
      <c r="H20" s="231"/>
      <c r="I20" s="285" t="str">
        <f>IF(H20="","",G20*LOOKUP(H20,{"A","B","C","D","F";4,3,2,1,0}))</f>
        <v/>
      </c>
      <c r="J20" s="284" t="str">
        <f>IF($B20="","",IFERROR(VLOOKUP($B20,科目チェック!$B$9:$H$32,6,FALSE),IFERROR(VLOOKUP($B20,科目チェック!$K$9:$Q$18,6,FALSE),IFERROR(VLOOKUP($B20,科目チェック!$K$30:$Q$41,6,FALSE),IFERROR(VLOOKUP($B20,科目チェック!$B$48:$H$96,6,FALSE),IFERROR(VLOOKUP($B20,科目チェック!$K$48:$Q$98,6,FALSE),IFERROR(VLOOKUP($B20,科目チェック!$K$30:$Q$41,6,FALSE),IFERROR(VLOOKUP($B20,科目チェック!$T$48:$Z$80,6,FALSE),IFERROR(VLOOKUP($B20,科目チェック!$T$84:$Z$91,6,FALSE),IFERROR(VLOOKUP($B20,科目チェック!$T$95:$Z$97,6,FALSE),"「履修科目チェック」のリストに該当番号無し"))))))))))</f>
        <v/>
      </c>
      <c r="K20" s="284" t="str">
        <f>IF($B20="","",IFERROR(VLOOKUP($B20,科目チェック!$B$9:$H$32,7,FALSE),IFERROR(VLOOKUP($B20,科目チェック!$K$9:$Q$18,7,FALSE),IFERROR(VLOOKUP($B20,科目チェック!$K$30:$Q$41,7,FALSE),IFERROR(VLOOKUP($B20,科目チェック!$B$48:$H$96,7,FALSE),IFERROR(VLOOKUP($B20,科目チェック!$K$48:$Q$98,7,FALSE),IFERROR(VLOOKUP($B20,科目チェック!$K$30:$Q$41,7,FALSE),IFERROR(VLOOKUP($B20,科目チェック!$T$48:$Z$80,7,FALSE),IFERROR(VLOOKUP($B20,科目チェック!$T$84:$Z$91,7,FALSE),IFERROR(VLOOKUP($B20,科目チェック!$T$95:$Z$97,7,FALSE),"「履修科目チェック」のリストに該当番号無し"))))))))))</f>
        <v/>
      </c>
      <c r="L20" s="232"/>
      <c r="M20" s="200"/>
      <c r="N20" s="233"/>
      <c r="P20" s="427" t="s">
        <v>475</v>
      </c>
      <c r="Q20" s="428"/>
      <c r="R20" s="428"/>
      <c r="S20" s="428"/>
      <c r="T20" s="428"/>
      <c r="U20" s="428"/>
      <c r="V20" s="428"/>
      <c r="W20" s="427" t="s">
        <v>476</v>
      </c>
      <c r="X20" s="428"/>
      <c r="Y20" s="428"/>
      <c r="Z20" s="428"/>
      <c r="AA20" s="428"/>
      <c r="AB20" s="428"/>
      <c r="AC20" s="428"/>
      <c r="AD20" s="427" t="s">
        <v>477</v>
      </c>
      <c r="AE20" s="428"/>
      <c r="AF20" s="428"/>
      <c r="AG20" s="428"/>
      <c r="AH20" s="428"/>
      <c r="AI20" s="428"/>
      <c r="AJ20" s="428"/>
    </row>
    <row r="21" spans="1:36" ht="15.95" customHeight="1">
      <c r="A21" s="198">
        <v>13</v>
      </c>
      <c r="B21" s="150"/>
      <c r="C21" s="228" t="str">
        <f>IF($B21="","",IFERROR(VLOOKUP($B21,科目チェック!$B$9:$H$32,2,FALSE),IFERROR(VLOOKUP($B21,科目チェック!$K$9:$Q$18,2,FALSE),IFERROR(VLOOKUP($B21,科目チェック!$K$30:$Q$41,2,FALSE),IFERROR(VLOOKUP($B21,科目チェック!$B$48:$H$96,2,FALSE),IFERROR(VLOOKUP($B21,科目チェック!$K$48:$Q$98,2,FALSE),IFERROR(VLOOKUP($B21,科目チェック!$K$30:$Q$41,2,FALSE),IFERROR(VLOOKUP($B21,科目チェック!$T$48:$Z$80,2,FALSE),IFERROR(VLOOKUP($B21,科目チェック!$T$84:$Z$91,2,FALSE),IFERROR(VLOOKUP($B21,科目チェック!$T$95:$Z$97,2,FALSE),"「履修科目チェック」のリストに該当番号無し"))))))))))</f>
        <v/>
      </c>
      <c r="D21" s="229"/>
      <c r="E21" s="229"/>
      <c r="F21" s="230"/>
      <c r="G21" s="284" t="str">
        <f>IF($B21="","",IFERROR(VLOOKUP($B21,科目チェック!$B$9:$H$32,3,FALSE),IFERROR(VLOOKUP($B21,科目チェック!$K$9:$Q$18,3,FALSE),IFERROR(VLOOKUP($B21,科目チェック!$K$30:$Q$41,3,FALSE),IFERROR(VLOOKUP($B21,科目チェック!$B$48:$H$96,3,FALSE),IFERROR(VLOOKUP($B21,科目チェック!$K$48:$Q$98,3,FALSE),IFERROR(VLOOKUP($B21,科目チェック!$K$30:$Q$41,3,FALSE),IFERROR(VLOOKUP($B21,科目チェック!$T$48:$Z$80,3,FALSE),IFERROR(VLOOKUP($B21,科目チェック!$T$84:$Z$91,3,FALSE),IFERROR(VLOOKUP($B21,科目チェック!$T$95:$Z$97,3,FALSE),"「履修科目チェック」のリストに該当番号無し"))))))))))</f>
        <v/>
      </c>
      <c r="H21" s="231"/>
      <c r="I21" s="285" t="str">
        <f>IF(H21="","",G21*LOOKUP(H21,{"A","B","C","D","F";4,3,2,1,0}))</f>
        <v/>
      </c>
      <c r="J21" s="284" t="str">
        <f>IF($B21="","",IFERROR(VLOOKUP($B21,科目チェック!$B$9:$H$32,6,FALSE),IFERROR(VLOOKUP($B21,科目チェック!$K$9:$Q$18,6,FALSE),IFERROR(VLOOKUP($B21,科目チェック!$K$30:$Q$41,6,FALSE),IFERROR(VLOOKUP($B21,科目チェック!$B$48:$H$96,6,FALSE),IFERROR(VLOOKUP($B21,科目チェック!$K$48:$Q$98,6,FALSE),IFERROR(VLOOKUP($B21,科目チェック!$K$30:$Q$41,6,FALSE),IFERROR(VLOOKUP($B21,科目チェック!$T$48:$Z$80,6,FALSE),IFERROR(VLOOKUP($B21,科目チェック!$T$84:$Z$91,6,FALSE),IFERROR(VLOOKUP($B21,科目チェック!$T$95:$Z$97,6,FALSE),"「履修科目チェック」のリストに該当番号無し"))))))))))</f>
        <v/>
      </c>
      <c r="K21" s="284" t="str">
        <f>IF($B21="","",IFERROR(VLOOKUP($B21,科目チェック!$B$9:$H$32,7,FALSE),IFERROR(VLOOKUP($B21,科目チェック!$K$9:$Q$18,7,FALSE),IFERROR(VLOOKUP($B21,科目チェック!$K$30:$Q$41,7,FALSE),IFERROR(VLOOKUP($B21,科目チェック!$B$48:$H$96,7,FALSE),IFERROR(VLOOKUP($B21,科目チェック!$K$48:$Q$98,7,FALSE),IFERROR(VLOOKUP($B21,科目チェック!$K$30:$Q$41,7,FALSE),IFERROR(VLOOKUP($B21,科目チェック!$T$48:$Z$80,7,FALSE),IFERROR(VLOOKUP($B21,科目チェック!$T$84:$Z$91,7,FALSE),IFERROR(VLOOKUP($B21,科目チェック!$T$95:$Z$97,7,FALSE),"「履修科目チェック」のリストに該当番号無し"))))))))))</f>
        <v/>
      </c>
      <c r="L21" s="232"/>
      <c r="M21" s="200"/>
      <c r="N21" s="233"/>
      <c r="P21" s="406" t="s">
        <v>487</v>
      </c>
      <c r="Q21" s="407"/>
      <c r="R21" s="407"/>
      <c r="S21" s="407"/>
      <c r="T21" s="407"/>
      <c r="U21" s="407"/>
      <c r="V21" s="407"/>
      <c r="W21" s="406" t="s">
        <v>478</v>
      </c>
      <c r="X21" s="407"/>
      <c r="Y21" s="407"/>
      <c r="Z21" s="407"/>
      <c r="AA21" s="407"/>
      <c r="AB21" s="407"/>
      <c r="AC21" s="407"/>
      <c r="AD21" s="406" t="s">
        <v>479</v>
      </c>
      <c r="AE21" s="407"/>
      <c r="AF21" s="407"/>
      <c r="AG21" s="407"/>
      <c r="AH21" s="407"/>
      <c r="AI21" s="407"/>
      <c r="AJ21" s="407"/>
    </row>
    <row r="22" spans="1:36" ht="15.95" customHeight="1">
      <c r="A22" s="198">
        <v>14</v>
      </c>
      <c r="B22" s="150"/>
      <c r="C22" s="228" t="str">
        <f>IF($B22="","",IFERROR(VLOOKUP($B22,科目チェック!$B$9:$H$32,2,FALSE),IFERROR(VLOOKUP($B22,科目チェック!$K$9:$Q$18,2,FALSE),IFERROR(VLOOKUP($B22,科目チェック!$K$30:$Q$41,2,FALSE),IFERROR(VLOOKUP($B22,科目チェック!$B$48:$H$96,2,FALSE),IFERROR(VLOOKUP($B22,科目チェック!$K$48:$Q$98,2,FALSE),IFERROR(VLOOKUP($B22,科目チェック!$K$30:$Q$41,2,FALSE),IFERROR(VLOOKUP($B22,科目チェック!$T$48:$Z$80,2,FALSE),IFERROR(VLOOKUP($B22,科目チェック!$T$84:$Z$91,2,FALSE),IFERROR(VLOOKUP($B22,科目チェック!$T$95:$Z$97,2,FALSE),"「履修科目チェック」のリストに該当番号無し"))))))))))</f>
        <v/>
      </c>
      <c r="D22" s="229"/>
      <c r="E22" s="229"/>
      <c r="F22" s="230"/>
      <c r="G22" s="284" t="str">
        <f>IF($B22="","",IFERROR(VLOOKUP($B22,科目チェック!$B$9:$H$32,3,FALSE),IFERROR(VLOOKUP($B22,科目チェック!$K$9:$Q$18,3,FALSE),IFERROR(VLOOKUP($B22,科目チェック!$K$30:$Q$41,3,FALSE),IFERROR(VLOOKUP($B22,科目チェック!$B$48:$H$96,3,FALSE),IFERROR(VLOOKUP($B22,科目チェック!$K$48:$Q$98,3,FALSE),IFERROR(VLOOKUP($B22,科目チェック!$K$30:$Q$41,3,FALSE),IFERROR(VLOOKUP($B22,科目チェック!$T$48:$Z$80,3,FALSE),IFERROR(VLOOKUP($B22,科目チェック!$T$84:$Z$91,3,FALSE),IFERROR(VLOOKUP($B22,科目チェック!$T$95:$Z$97,3,FALSE),"「履修科目チェック」のリストに該当番号無し"))))))))))</f>
        <v/>
      </c>
      <c r="H22" s="231"/>
      <c r="I22" s="285" t="str">
        <f>IF(H22="","",G22*LOOKUP(H22,{"A","B","C","D","F";4,3,2,1,0}))</f>
        <v/>
      </c>
      <c r="J22" s="284" t="str">
        <f>IF($B22="","",IFERROR(VLOOKUP($B22,科目チェック!$B$9:$H$32,6,FALSE),IFERROR(VLOOKUP($B22,科目チェック!$K$9:$Q$18,6,FALSE),IFERROR(VLOOKUP($B22,科目チェック!$K$30:$Q$41,6,FALSE),IFERROR(VLOOKUP($B22,科目チェック!$B$48:$H$96,6,FALSE),IFERROR(VLOOKUP($B22,科目チェック!$K$48:$Q$98,6,FALSE),IFERROR(VLOOKUP($B22,科目チェック!$K$30:$Q$41,6,FALSE),IFERROR(VLOOKUP($B22,科目チェック!$T$48:$Z$80,6,FALSE),IFERROR(VLOOKUP($B22,科目チェック!$T$84:$Z$91,6,FALSE),IFERROR(VLOOKUP($B22,科目チェック!$T$95:$Z$97,6,FALSE),"「履修科目チェック」のリストに該当番号無し"))))))))))</f>
        <v/>
      </c>
      <c r="K22" s="284" t="str">
        <f>IF($B22="","",IFERROR(VLOOKUP($B22,科目チェック!$B$9:$H$32,7,FALSE),IFERROR(VLOOKUP($B22,科目チェック!$K$9:$Q$18,7,FALSE),IFERROR(VLOOKUP($B22,科目チェック!$K$30:$Q$41,7,FALSE),IFERROR(VLOOKUP($B22,科目チェック!$B$48:$H$96,7,FALSE),IFERROR(VLOOKUP($B22,科目チェック!$K$48:$Q$98,7,FALSE),IFERROR(VLOOKUP($B22,科目チェック!$K$30:$Q$41,7,FALSE),IFERROR(VLOOKUP($B22,科目チェック!$T$48:$Z$80,7,FALSE),IFERROR(VLOOKUP($B22,科目チェック!$T$84:$Z$91,7,FALSE),IFERROR(VLOOKUP($B22,科目チェック!$T$95:$Z$97,7,FALSE),"「履修科目チェック」のリストに該当番号無し"))))))))))</f>
        <v/>
      </c>
      <c r="L22" s="232"/>
      <c r="M22" s="200"/>
      <c r="N22" s="233"/>
      <c r="P22" s="407"/>
      <c r="Q22" s="407"/>
      <c r="R22" s="407"/>
      <c r="S22" s="407"/>
      <c r="T22" s="407"/>
      <c r="U22" s="407"/>
      <c r="V22" s="407"/>
      <c r="W22" s="407"/>
      <c r="X22" s="407"/>
      <c r="Y22" s="407"/>
      <c r="Z22" s="407"/>
      <c r="AA22" s="407"/>
      <c r="AB22" s="407"/>
      <c r="AC22" s="407"/>
      <c r="AD22" s="407"/>
      <c r="AE22" s="407"/>
      <c r="AF22" s="407"/>
      <c r="AG22" s="407"/>
      <c r="AH22" s="407"/>
      <c r="AI22" s="407"/>
      <c r="AJ22" s="407"/>
    </row>
    <row r="23" spans="1:36" ht="15.95" customHeight="1" thickBot="1">
      <c r="A23" s="198">
        <v>15</v>
      </c>
      <c r="B23" s="151"/>
      <c r="C23" s="228" t="str">
        <f>IF($B23="","",IFERROR(VLOOKUP($B23,科目チェック!$B$9:$H$32,2,FALSE),IFERROR(VLOOKUP($B23,科目チェック!$K$9:$Q$18,2,FALSE),IFERROR(VLOOKUP($B23,科目チェック!$K$30:$Q$41,2,FALSE),IFERROR(VLOOKUP($B23,科目チェック!$B$48:$H$96,2,FALSE),IFERROR(VLOOKUP($B23,科目チェック!$K$48:$Q$98,2,FALSE),IFERROR(VLOOKUP($B23,科目チェック!$K$30:$Q$41,2,FALSE),IFERROR(VLOOKUP($B23,科目チェック!$T$48:$Z$80,2,FALSE),IFERROR(VLOOKUP($B23,科目チェック!$T$84:$Z$91,2,FALSE),IFERROR(VLOOKUP($B23,科目チェック!$T$95:$Z$97,2,FALSE),"「履修科目チェック」のリストに該当番号無し"))))))))))</f>
        <v/>
      </c>
      <c r="D23" s="229"/>
      <c r="E23" s="229"/>
      <c r="F23" s="230"/>
      <c r="G23" s="284" t="str">
        <f>IF($B23="","",IFERROR(VLOOKUP($B23,科目チェック!$B$9:$H$32,3,FALSE),IFERROR(VLOOKUP($B23,科目チェック!$K$9:$Q$18,3,FALSE),IFERROR(VLOOKUP($B23,科目チェック!$K$30:$Q$41,3,FALSE),IFERROR(VLOOKUP($B23,科目チェック!$B$48:$H$96,3,FALSE),IFERROR(VLOOKUP($B23,科目チェック!$K$48:$Q$98,3,FALSE),IFERROR(VLOOKUP($B23,科目チェック!$K$30:$Q$41,3,FALSE),IFERROR(VLOOKUP($B23,科目チェック!$T$48:$Z$80,3,FALSE),IFERROR(VLOOKUP($B23,科目チェック!$T$84:$Z$91,3,FALSE),IFERROR(VLOOKUP($B23,科目チェック!$T$95:$Z$97,3,FALSE),"「履修科目チェック」のリストに該当番号無し"))))))))))</f>
        <v/>
      </c>
      <c r="H23" s="262"/>
      <c r="I23" s="285" t="str">
        <f>IF(H23="","",G23*LOOKUP(H23,{"A","B","C","D","F";4,3,2,1,0}))</f>
        <v/>
      </c>
      <c r="J23" s="284" t="str">
        <f>IF($B23="","",IFERROR(VLOOKUP($B23,科目チェック!$B$9:$H$32,6,FALSE),IFERROR(VLOOKUP($B23,科目チェック!$K$9:$Q$18,6,FALSE),IFERROR(VLOOKUP($B23,科目チェック!$K$30:$Q$41,6,FALSE),IFERROR(VLOOKUP($B23,科目チェック!$B$48:$H$96,6,FALSE),IFERROR(VLOOKUP($B23,科目チェック!$K$48:$Q$98,6,FALSE),IFERROR(VLOOKUP($B23,科目チェック!$K$30:$Q$41,6,FALSE),IFERROR(VLOOKUP($B23,科目チェック!$T$48:$Z$80,6,FALSE),IFERROR(VLOOKUP($B23,科目チェック!$T$84:$Z$91,6,FALSE),IFERROR(VLOOKUP($B23,科目チェック!$T$95:$Z$97,6,FALSE),"「履修科目チェック」のリストに該当番号無し"))))))))))</f>
        <v/>
      </c>
      <c r="K23" s="284" t="str">
        <f>IF($B23="","",IFERROR(VLOOKUP($B23,科目チェック!$B$9:$H$32,7,FALSE),IFERROR(VLOOKUP($B23,科目チェック!$K$9:$Q$18,7,FALSE),IFERROR(VLOOKUP($B23,科目チェック!$K$30:$Q$41,7,FALSE),IFERROR(VLOOKUP($B23,科目チェック!$B$48:$H$96,7,FALSE),IFERROR(VLOOKUP($B23,科目チェック!$K$48:$Q$98,7,FALSE),IFERROR(VLOOKUP($B23,科目チェック!$K$30:$Q$41,7,FALSE),IFERROR(VLOOKUP($B23,科目チェック!$T$48:$Z$80,7,FALSE),IFERROR(VLOOKUP($B23,科目チェック!$T$84:$Z$91,7,FALSE),IFERROR(VLOOKUP($B23,科目チェック!$T$95:$Z$97,7,FALSE),"「履修科目チェック」のリストに該当番号無し"))))))))))</f>
        <v/>
      </c>
      <c r="L23" s="232"/>
      <c r="M23" s="200"/>
      <c r="N23" s="235"/>
      <c r="P23" s="406" t="s">
        <v>480</v>
      </c>
      <c r="Q23" s="407"/>
      <c r="R23" s="407"/>
      <c r="S23" s="407"/>
      <c r="T23" s="407"/>
      <c r="U23" s="407"/>
      <c r="V23" s="407"/>
      <c r="W23" s="406" t="s">
        <v>481</v>
      </c>
      <c r="X23" s="407"/>
      <c r="Y23" s="407"/>
      <c r="Z23" s="407"/>
      <c r="AA23" s="407"/>
      <c r="AB23" s="407"/>
      <c r="AC23" s="407"/>
      <c r="AD23" s="406" t="s">
        <v>482</v>
      </c>
      <c r="AE23" s="407"/>
      <c r="AF23" s="407"/>
      <c r="AG23" s="407"/>
      <c r="AH23" s="407"/>
      <c r="AI23" s="407"/>
      <c r="AJ23" s="407"/>
    </row>
    <row r="24" spans="1:36" s="2" customFormat="1" ht="24" customHeight="1" thickTop="1">
      <c r="E24" s="468" t="s">
        <v>463</v>
      </c>
      <c r="F24" s="469"/>
      <c r="G24" s="200">
        <f>SUMIFS(G9:G23,H9:H23,"&lt;&gt;")</f>
        <v>0</v>
      </c>
      <c r="H24" s="204" t="s">
        <v>464</v>
      </c>
      <c r="I24" s="200">
        <f>SUMIFS(I9:I23,H9:H23,"&lt;&gt;")</f>
        <v>0</v>
      </c>
      <c r="L24" s="439" t="s">
        <v>273</v>
      </c>
      <c r="M24" s="439"/>
      <c r="N24" s="439"/>
      <c r="P24" s="408" t="s">
        <v>483</v>
      </c>
      <c r="Q24" s="409"/>
      <c r="R24" s="409"/>
      <c r="S24" s="409"/>
      <c r="T24" s="409"/>
      <c r="U24" s="409"/>
      <c r="V24" s="409"/>
      <c r="W24" s="408" t="s">
        <v>484</v>
      </c>
      <c r="X24" s="409"/>
      <c r="Y24" s="409"/>
      <c r="Z24" s="409"/>
      <c r="AA24" s="409"/>
      <c r="AB24" s="409"/>
      <c r="AC24" s="409"/>
      <c r="AD24" s="408" t="s">
        <v>485</v>
      </c>
      <c r="AE24" s="409"/>
      <c r="AF24" s="409"/>
      <c r="AG24" s="409"/>
      <c r="AH24" s="409"/>
      <c r="AI24" s="409"/>
      <c r="AJ24" s="409"/>
    </row>
    <row r="25" spans="1:36" s="2" customFormat="1" ht="15.75" customHeight="1">
      <c r="L25" s="440"/>
      <c r="M25" s="440"/>
      <c r="N25" s="440"/>
      <c r="P25" s="425" t="s">
        <v>513</v>
      </c>
      <c r="Q25" s="425"/>
      <c r="R25" s="425"/>
      <c r="S25" s="425"/>
      <c r="T25" s="425"/>
      <c r="U25" s="425"/>
      <c r="V25" s="425"/>
      <c r="W25" s="425"/>
      <c r="X25" s="425"/>
      <c r="Y25" s="425"/>
      <c r="Z25" s="425"/>
      <c r="AA25" s="425"/>
      <c r="AB25" s="425"/>
      <c r="AC25" s="425"/>
      <c r="AD25" s="425"/>
      <c r="AE25" s="425"/>
      <c r="AF25" s="425"/>
      <c r="AG25" s="425"/>
      <c r="AH25" s="425"/>
      <c r="AI25" s="425"/>
      <c r="AJ25" s="425"/>
    </row>
    <row r="26" spans="1:36" s="2" customFormat="1" ht="24" customHeight="1">
      <c r="C26" s="470" t="s">
        <v>462</v>
      </c>
      <c r="D26" s="470"/>
      <c r="E26" s="470"/>
      <c r="F26" s="471"/>
      <c r="G26" s="236">
        <f>IFERROR(I24/G24,0)</f>
        <v>0</v>
      </c>
      <c r="H26" s="354" t="s">
        <v>275</v>
      </c>
      <c r="I26" s="354"/>
      <c r="L26" s="441" t="s">
        <v>299</v>
      </c>
      <c r="M26" s="441"/>
      <c r="N26" s="200">
        <f>SUMIFS(G9:G23,H9:H23,"&lt;&gt;F")</f>
        <v>0</v>
      </c>
      <c r="P26" s="426"/>
      <c r="Q26" s="426"/>
      <c r="R26" s="426"/>
      <c r="S26" s="426"/>
      <c r="T26" s="426"/>
      <c r="U26" s="426"/>
      <c r="V26" s="426"/>
      <c r="W26" s="426"/>
      <c r="X26" s="426"/>
      <c r="Y26" s="426"/>
      <c r="Z26" s="426"/>
      <c r="AA26" s="426"/>
      <c r="AB26" s="426"/>
      <c r="AC26" s="426"/>
      <c r="AD26" s="426"/>
      <c r="AE26" s="426"/>
      <c r="AF26" s="426"/>
      <c r="AG26" s="426"/>
      <c r="AH26" s="426"/>
      <c r="AI26" s="426"/>
      <c r="AJ26" s="426"/>
    </row>
    <row r="27" spans="1:36" s="2" customFormat="1" ht="27.95" customHeight="1">
      <c r="A27" s="5" t="s">
        <v>247</v>
      </c>
      <c r="G27" s="442" t="s">
        <v>249</v>
      </c>
      <c r="H27" s="443"/>
      <c r="I27" s="443"/>
      <c r="J27" s="443"/>
      <c r="K27" s="443"/>
      <c r="L27" s="59"/>
      <c r="M27" s="59"/>
      <c r="N27" s="237" t="s">
        <v>274</v>
      </c>
      <c r="O27" s="60"/>
      <c r="P27" s="426" t="s">
        <v>327</v>
      </c>
      <c r="Q27" s="444"/>
      <c r="R27" s="444"/>
      <c r="S27" s="444"/>
      <c r="T27" s="444"/>
      <c r="U27" s="444"/>
      <c r="V27" s="444"/>
      <c r="W27" s="444"/>
      <c r="X27" s="444"/>
      <c r="Y27" s="444"/>
      <c r="Z27" s="444"/>
      <c r="AA27" s="444"/>
      <c r="AB27" s="444"/>
      <c r="AC27" s="444"/>
      <c r="AD27" s="444"/>
      <c r="AE27" s="444"/>
      <c r="AF27" s="444"/>
      <c r="AG27" s="444"/>
      <c r="AH27" s="444"/>
      <c r="AI27" s="444"/>
    </row>
    <row r="28" spans="1:36" s="2" customFormat="1" ht="14.1" customHeight="1">
      <c r="A28" s="474" t="s">
        <v>303</v>
      </c>
      <c r="B28" s="474"/>
      <c r="C28" s="474"/>
      <c r="D28" s="474"/>
      <c r="E28" s="474"/>
      <c r="F28" s="474"/>
      <c r="G28" s="474"/>
      <c r="H28" s="472" t="s">
        <v>276</v>
      </c>
      <c r="I28" s="472"/>
      <c r="J28" s="472"/>
      <c r="K28" s="472" t="s">
        <v>277</v>
      </c>
      <c r="L28" s="472"/>
      <c r="M28" s="472"/>
      <c r="N28" s="473" t="s">
        <v>282</v>
      </c>
      <c r="O28" s="58"/>
      <c r="P28" s="444"/>
      <c r="Q28" s="444"/>
      <c r="R28" s="444"/>
      <c r="S28" s="444"/>
      <c r="T28" s="444"/>
      <c r="U28" s="444"/>
      <c r="V28" s="444"/>
      <c r="W28" s="444"/>
      <c r="X28" s="444"/>
      <c r="Y28" s="444"/>
      <c r="Z28" s="444"/>
      <c r="AA28" s="444"/>
      <c r="AB28" s="444"/>
      <c r="AC28" s="444"/>
      <c r="AD28" s="444"/>
      <c r="AE28" s="444"/>
      <c r="AF28" s="444"/>
      <c r="AG28" s="444"/>
      <c r="AH28" s="444"/>
      <c r="AI28" s="444"/>
    </row>
    <row r="29" spans="1:36" s="2" customFormat="1" ht="14.1" customHeight="1">
      <c r="A29" s="474"/>
      <c r="B29" s="474"/>
      <c r="C29" s="474"/>
      <c r="D29" s="474"/>
      <c r="E29" s="474"/>
      <c r="F29" s="474"/>
      <c r="G29" s="474"/>
      <c r="H29" s="473" t="s">
        <v>281</v>
      </c>
      <c r="I29" s="405" t="s">
        <v>278</v>
      </c>
      <c r="J29" s="405"/>
      <c r="K29" s="473" t="s">
        <v>281</v>
      </c>
      <c r="L29" s="405" t="s">
        <v>278</v>
      </c>
      <c r="M29" s="405"/>
      <c r="N29" s="473"/>
      <c r="O29" s="58"/>
      <c r="P29" s="444"/>
      <c r="Q29" s="444"/>
      <c r="R29" s="444"/>
      <c r="S29" s="444"/>
      <c r="T29" s="444"/>
      <c r="U29" s="444"/>
      <c r="V29" s="444"/>
      <c r="W29" s="444"/>
      <c r="X29" s="444"/>
      <c r="Y29" s="444"/>
      <c r="Z29" s="444"/>
      <c r="AA29" s="444"/>
      <c r="AB29" s="444"/>
      <c r="AC29" s="444"/>
      <c r="AD29" s="444"/>
      <c r="AE29" s="444"/>
      <c r="AF29" s="444"/>
      <c r="AG29" s="444"/>
      <c r="AH29" s="444"/>
      <c r="AI29" s="444"/>
    </row>
    <row r="30" spans="1:36" s="2" customFormat="1" ht="15.95" customHeight="1">
      <c r="A30" s="472" t="s">
        <v>248</v>
      </c>
      <c r="B30" s="472"/>
      <c r="C30" s="472"/>
      <c r="D30" s="472"/>
      <c r="E30" s="472"/>
      <c r="F30" s="472"/>
      <c r="G30" s="472"/>
      <c r="H30" s="473"/>
      <c r="I30" s="200" t="s">
        <v>279</v>
      </c>
      <c r="J30" s="200" t="s">
        <v>280</v>
      </c>
      <c r="K30" s="473"/>
      <c r="L30" s="200" t="s">
        <v>279</v>
      </c>
      <c r="M30" s="200" t="s">
        <v>280</v>
      </c>
      <c r="N30" s="473"/>
      <c r="O30" s="58"/>
      <c r="S30" s="25"/>
      <c r="T30" s="25"/>
      <c r="U30" s="25"/>
      <c r="V30" s="25"/>
      <c r="W30" s="25"/>
      <c r="X30" s="25"/>
      <c r="Y30" s="25"/>
      <c r="Z30" s="25"/>
      <c r="AA30" s="25"/>
      <c r="AB30" s="25"/>
      <c r="AC30" s="25"/>
      <c r="AD30" s="25"/>
      <c r="AE30" s="25"/>
      <c r="AF30" s="25"/>
      <c r="AG30" s="25"/>
      <c r="AH30" s="25"/>
    </row>
    <row r="31" spans="1:36" s="2" customFormat="1" ht="15.95" customHeight="1" thickBot="1">
      <c r="A31" s="389" t="s">
        <v>211</v>
      </c>
      <c r="B31" s="390"/>
      <c r="C31" s="390"/>
      <c r="D31" s="390" t="s">
        <v>286</v>
      </c>
      <c r="E31" s="390"/>
      <c r="F31" s="390"/>
      <c r="G31" s="391"/>
      <c r="H31" s="200">
        <f>SUMIFS($G$9:$G$23,$J$9:$J$23,"1",$K$9:$K$23,"-",$H$9:$H$23,"&lt;&gt;F",$H$9:$H$23,"&lt;&gt;")</f>
        <v>0</v>
      </c>
      <c r="I31" s="200">
        <f>SUMIFS($G$9:$G$23,$J$9:$J$23,"1",$K$9:$K$23,"&lt;&gt;-",$H$9:$H$23,"&lt;&gt;F",$H$9:$H$23,"&lt;&gt;")</f>
        <v>0</v>
      </c>
      <c r="J31" s="200">
        <f>SUMIFS($G$9:$G$23,$K$9:$K$23,"1",$H$9:$H$23,"&lt;&gt;F",$H$9:$H$23,"&lt;&gt;")+SUMIFS($G$9:$G$23,$K$9:$K$23,"ALL",$H$9:$H$23,"&lt;&gt;F",$H$9:$H$23,"&lt;&gt;")</f>
        <v>0</v>
      </c>
      <c r="K31" s="200">
        <f>SUMIFS($I$9:$I$23,$J$9:$J$23,"1",$K$9:$K$23,"-",$H$9:$H$23,"&lt;&gt;F",$H$9:$H$23,"&lt;&gt;")</f>
        <v>0</v>
      </c>
      <c r="L31" s="200">
        <f>SUMIFS($I$9:$I$23,$J$9:$J$23,"1",$K$9:$K$23,"&lt;&gt;-",$H$9:$H$23,"&lt;&gt;F",$H$9:$H$23,"&lt;&gt;")</f>
        <v>0</v>
      </c>
      <c r="M31" s="200">
        <f>SUMIFS($I$9:$I$23,$K$9:$K$23,"1",$H$9:$H$23,"&lt;&gt;F",$H$9:$H$23,"&lt;&gt;")+SUMIFS($I$9:$I$23,$K$9:$K$23,"ALL",$H$9:$H$23,"&lt;&gt;F",$H$9:$H$23,"&lt;&gt;")</f>
        <v>0</v>
      </c>
      <c r="N31" s="225">
        <f>IFERROR((K31*$P$34+L31*$Q$34+M31*$R$34)/(4*(H31*$P$34+I31*$Q$34+J31*$R$34))*100,0)</f>
        <v>0</v>
      </c>
      <c r="P31" s="48" t="s">
        <v>314</v>
      </c>
      <c r="S31" s="25"/>
      <c r="T31" s="25"/>
      <c r="U31" s="25"/>
      <c r="V31" s="25"/>
      <c r="W31" s="25"/>
      <c r="X31" s="25"/>
      <c r="Y31" s="25"/>
      <c r="Z31" s="25"/>
      <c r="AA31" s="25"/>
      <c r="AB31" s="25"/>
      <c r="AC31" s="25"/>
      <c r="AD31" s="25"/>
      <c r="AE31" s="25"/>
      <c r="AF31" s="25"/>
      <c r="AG31" s="25"/>
      <c r="AH31" s="25"/>
    </row>
    <row r="32" spans="1:36" s="2" customFormat="1" ht="15.95" customHeight="1">
      <c r="A32" s="389" t="s">
        <v>297</v>
      </c>
      <c r="B32" s="390"/>
      <c r="C32" s="390"/>
      <c r="D32" s="390" t="s">
        <v>287</v>
      </c>
      <c r="E32" s="390"/>
      <c r="F32" s="390"/>
      <c r="G32" s="391"/>
      <c r="H32" s="200">
        <f>SUMIFS($G$9:$G$23,$J$9:$J$23,"2",$K$9:$K$23,"-",$H$9:$H$23,"&lt;&gt;F",$H$9:$H$23,"&lt;&gt;")</f>
        <v>0</v>
      </c>
      <c r="I32" s="200">
        <f>SUMIFS($G$9:$G$23,$J$9:$J$23,"2",$K$9:$K$23,"&lt;&gt;-",$H$9:$H$23,"&lt;&gt;F",$H$9:$H$23,"&lt;&gt;")</f>
        <v>0</v>
      </c>
      <c r="J32" s="200">
        <f>SUMIFS($G$9:$G$23,$K$9:$K$23,"2",$H$9:$H$23,"&lt;&gt;F",$H$9:$H$23,"&lt;&gt;")+SUMIFS($G$9:$G$23,$K$9:$K$23,"ALL",$H$9:$H$23,"&lt;&gt;F",$H$9:$H$23,"&lt;&gt;")</f>
        <v>0</v>
      </c>
      <c r="K32" s="200">
        <f>SUMIFS($I$9:$I$23,$J$9:$J$23,"2",$K$9:$K$23,"-",$H$9:$H$23,"&lt;&gt;F",$H$9:$H$23,"&lt;&gt;")</f>
        <v>0</v>
      </c>
      <c r="L32" s="200">
        <f>SUMIFS($I$9:$I$23,$J$9:$J$23,"2",$K$9:$K$23,"&lt;&gt;-",$H$9:$H$23,"&lt;&gt;F",$H$9:$H$23,"&lt;&gt;")</f>
        <v>0</v>
      </c>
      <c r="M32" s="200">
        <f>SUMIFS($I$9:$I$23,$K$9:$K$23,"2",$H$9:$H$23,"&lt;&gt;F",$H$9:$H$23,"&lt;&gt;")+SUMIFS($I$9:$I$23,$K$9:$K$23,"ALL",$H$9:$H$23,"&lt;&gt;F",$H$9:$H$23,"&lt;&gt;")</f>
        <v>0</v>
      </c>
      <c r="N32" s="225">
        <f>IFERROR((K32*$P$34+L32*$Q$34+M32*$R$34)/(4*(H32*$P$34+I32*$Q$34+J32*$R$34))*100,0)</f>
        <v>0</v>
      </c>
      <c r="P32" s="416" t="s">
        <v>281</v>
      </c>
      <c r="Q32" s="418" t="s">
        <v>278</v>
      </c>
      <c r="R32" s="419"/>
      <c r="S32" s="25"/>
      <c r="T32" s="25"/>
      <c r="U32" s="25"/>
      <c r="V32" s="25"/>
    </row>
    <row r="33" spans="1:18" s="2" customFormat="1" ht="15.95" customHeight="1" thickBot="1">
      <c r="A33" s="389" t="s">
        <v>298</v>
      </c>
      <c r="B33" s="390"/>
      <c r="C33" s="390"/>
      <c r="D33" s="390" t="s">
        <v>288</v>
      </c>
      <c r="E33" s="390"/>
      <c r="F33" s="390"/>
      <c r="G33" s="391"/>
      <c r="H33" s="200">
        <f>SUMIFS($G$9:$G$23,$J$9:$J$23,"3",$K$9:$K$23,"-",$H$9:$H$23,"&lt;&gt;F",$H$9:$H$23,"&lt;&gt;")</f>
        <v>0</v>
      </c>
      <c r="I33" s="200">
        <f>SUMIFS($G$9:$G$23,$J$9:$J$23,"3",$K$9:$K$23,"&lt;&gt;-",$H$9:$H$23,"&lt;&gt;F",$H$9:$H$23,"&lt;&gt;")</f>
        <v>0</v>
      </c>
      <c r="J33" s="200">
        <f>SUMIFS($G$9:$G$23,$K$9:$K$23,"3",$H$9:$H$23,"&lt;&gt;F",$H$9:$H$23,"&lt;&gt;")+SUMIFS($G$9:$G$23,$K$9:$K$23,"ALL",$H$9:$H$23,"&lt;&gt;F",$H$9:$H$23,"&lt;&gt;")</f>
        <v>0</v>
      </c>
      <c r="K33" s="200">
        <f>SUMIFS($I$9:$I$23,$J$9:$J$23,"3",$K$9:$K$23,"-",$H$9:$H$23,"&lt;&gt;F",$H$9:$H$23,"&lt;&gt;")</f>
        <v>0</v>
      </c>
      <c r="L33" s="200">
        <f>SUMIFS($I$9:$I$23,$J$9:$J$23,"3",$K$9:$K$23,"&lt;&gt;-",$H$9:$H$23,"&lt;&gt;F",$H$9:$H$23,"&lt;&gt;")</f>
        <v>0</v>
      </c>
      <c r="M33" s="200">
        <f>SUMIFS($I$9:$I$23,$K$9:$K$23,"3",$H$9:$H$23,"&lt;&gt;F",$H$9:$H$23,"&lt;&gt;")+SUMIFS($I$9:$I$23,$K$9:$K$23,"ALL",$H$9:$H$23,"&lt;&gt;F",$H$9:$H$23,"&lt;&gt;")</f>
        <v>0</v>
      </c>
      <c r="N33" s="225">
        <f>IFERROR((K33*$P$34+L33*$Q$34+M33*$R$34)/(4*(H33*$P$34+I33*$Q$34+J33*$R$34))*100,0)</f>
        <v>0</v>
      </c>
      <c r="P33" s="417"/>
      <c r="Q33" s="103" t="s">
        <v>279</v>
      </c>
      <c r="R33" s="104" t="s">
        <v>280</v>
      </c>
    </row>
    <row r="34" spans="1:18" s="2" customFormat="1" ht="15.95" customHeight="1" thickTop="1" thickBot="1">
      <c r="A34" s="389" t="s">
        <v>214</v>
      </c>
      <c r="B34" s="390"/>
      <c r="C34" s="390"/>
      <c r="D34" s="390" t="s">
        <v>290</v>
      </c>
      <c r="E34" s="390"/>
      <c r="F34" s="390"/>
      <c r="G34" s="391"/>
      <c r="H34" s="200">
        <f>SUMIFS($G$9:$G$23,$J$9:$J$23,"4",$K$9:$K$23,"-",$H$9:$H$23,"&lt;&gt;F",$H$9:$H$23,"&lt;&gt;")</f>
        <v>0</v>
      </c>
      <c r="I34" s="200">
        <f>SUMIFS($G$9:$G$23,$J$9:$J$23,"4",$K$9:$K$23,"&lt;&gt;-",$H$9:$H$23,"&lt;&gt;F",$H$9:$H$23,"&lt;&gt;")</f>
        <v>0</v>
      </c>
      <c r="J34" s="200">
        <f>SUMIFS($G$9:$G$23,$K$9:$K$23,"4",$H$9:$H$23,"&lt;&gt;F",$H$9:$H$23,"&lt;&gt;")+SUMIFS($G$9:$G$23,$K$9:$K$23,"ALL",$H$9:$H$23,"&lt;&gt;F",$H$9:$H$23,"&lt;&gt;")</f>
        <v>0</v>
      </c>
      <c r="K34" s="200">
        <f>SUMIFS($I$9:$I$23,$J$9:$J$23,"4",$K$9:$K$23,"-",$H$9:$H$23,"&lt;&gt;F",$H$9:$H$23,"&lt;&gt;")</f>
        <v>0</v>
      </c>
      <c r="L34" s="200">
        <f>SUMIFS($I$9:$I$23,$J$9:$J$23,"4",$K$9:$K$23,"&lt;&gt;-",$H$9:$H$23,"&lt;&gt;F",$H$9:$H$23,"&lt;&gt;")</f>
        <v>0</v>
      </c>
      <c r="M34" s="200">
        <f>SUMIFS($I$9:$I$23,$K$9:$K$23,"4",$H$9:$H$23,"&lt;&gt;F",$H$9:$H$23,"&lt;&gt;")+SUMIFS($I$9:$I$23,$K$9:$K$23,"ALL",$H$9:$H$23,"&lt;&gt;F",$H$9:$H$23,"&lt;&gt;")</f>
        <v>0</v>
      </c>
      <c r="N34" s="225">
        <f>IFERROR((K34*$P$34+L34*$Q$34+M34*$R$34)/(4*(H34*$P$34+I34*$Q$34+J34*$R$34))*100,0)</f>
        <v>0</v>
      </c>
      <c r="P34" s="105">
        <v>1</v>
      </c>
      <c r="Q34" s="106">
        <v>0.7</v>
      </c>
      <c r="R34" s="107">
        <v>0.3</v>
      </c>
    </row>
    <row r="35" spans="1:18" s="2" customFormat="1" ht="15.95" customHeight="1">
      <c r="A35" s="389" t="s">
        <v>215</v>
      </c>
      <c r="B35" s="390"/>
      <c r="C35" s="390"/>
      <c r="D35" s="390" t="s">
        <v>289</v>
      </c>
      <c r="E35" s="390"/>
      <c r="F35" s="390"/>
      <c r="G35" s="391"/>
      <c r="H35" s="200">
        <f>SUMIFS($G$9:$G$23,$J$9:$J$23,"5",$K$9:$K$23,"-",$H$9:$H$23,"&lt;&gt;F",$H$9:$H$23,"&lt;&gt;")</f>
        <v>0</v>
      </c>
      <c r="I35" s="200">
        <f>SUMIFS($G$9:$G$23,$J$9:$J$23,"5",$K$9:$K$23,"&lt;&gt;-",$H$9:$H$23,"&lt;&gt;F",$H$9:$H$23,"&lt;&gt;")</f>
        <v>0</v>
      </c>
      <c r="J35" s="200">
        <f>SUMIFS($G$9:$G$23,$K$9:$K$23,"5",$H$9:$H$23,"&lt;&gt;F",$H$9:$H$23,"&lt;&gt;")+SUMIFS($G$9:$G$23,$K$9:$K$23,"ALL",$H$9:$H$23,"&lt;&gt;F",$H$9:$H$23,"&lt;&gt;")</f>
        <v>0</v>
      </c>
      <c r="K35" s="200">
        <f>SUMIFS($I$9:$I$23,$J$9:$J$23,"5",$K$9:$K$23,"-",$H$9:$H$23,"&lt;&gt;F",$H$9:$H$23,"&lt;&gt;")</f>
        <v>0</v>
      </c>
      <c r="L35" s="200">
        <f>SUMIFS($I$9:$I$23,$J$9:$J$23,"5",$K$9:$K$23,"&lt;&gt;-",$H$9:$H$23,"&lt;&gt;F",$H$9:$H$23,"&lt;&gt;")</f>
        <v>0</v>
      </c>
      <c r="M35" s="200">
        <f>SUMIFS($I$9:$I$23,$K$9:$K$23,"5",$H$9:$H$23,"&lt;&gt;F",$H$9:$H$23,"&lt;&gt;")+SUMIFS($I$9:$I$23,$K$9:$K$23,"ALL",$H$9:$H$23,"&lt;&gt;F",$H$9:$H$23,"&lt;&gt;")</f>
        <v>0</v>
      </c>
      <c r="N35" s="225">
        <f>IFERROR((K35*$P$34+L35*$Q$34+M35*$R$34)/(4*(H35*$P$34+I35*$Q$34+J35*$R$34))*100,0)</f>
        <v>0</v>
      </c>
    </row>
    <row r="36" spans="1:18" s="2" customFormat="1" ht="15.95" customHeight="1"/>
    <row r="37" spans="1:18" s="2" customFormat="1" ht="15.95" customHeight="1"/>
    <row r="38" spans="1:18" s="2" customFormat="1" ht="15.95" customHeight="1"/>
    <row r="39" spans="1:18" s="2" customFormat="1" ht="15.95" customHeight="1"/>
    <row r="40" spans="1:18" s="2" customFormat="1" ht="15.95" customHeight="1"/>
    <row r="41" spans="1:18" s="2" customFormat="1" ht="15.75" customHeight="1"/>
    <row r="42" spans="1:18" s="2" customFormat="1" ht="15.75" customHeight="1"/>
    <row r="43" spans="1:18" s="2" customFormat="1" ht="15.75" customHeight="1"/>
    <row r="44" spans="1:18" s="2" customFormat="1" ht="15.75" customHeight="1"/>
    <row r="45" spans="1:18" s="2" customFormat="1" ht="15.75" customHeight="1"/>
    <row r="46" spans="1:18" s="2" customFormat="1" ht="15.75" customHeight="1"/>
    <row r="47" spans="1:18" s="2" customFormat="1" ht="15.75" customHeight="1"/>
    <row r="48" spans="1:18" s="2" customFormat="1" ht="15.75" customHeight="1"/>
    <row r="49" spans="1:36" s="2" customFormat="1" ht="15.75" customHeight="1"/>
    <row r="50" spans="1:36" s="2" customFormat="1" ht="15.75" customHeight="1">
      <c r="A50" s="202"/>
      <c r="B50" s="202"/>
      <c r="C50" s="202"/>
      <c r="D50" s="202"/>
      <c r="E50" s="202"/>
      <c r="F50" s="202"/>
      <c r="G50" s="202"/>
      <c r="H50" s="202"/>
      <c r="I50" s="202"/>
      <c r="J50" s="202"/>
      <c r="K50" s="202"/>
      <c r="L50" s="202"/>
      <c r="M50" s="202"/>
      <c r="N50" s="202"/>
    </row>
    <row r="51" spans="1:36" s="2" customFormat="1" ht="15.75" customHeight="1" thickBot="1">
      <c r="A51" s="5" t="s">
        <v>260</v>
      </c>
      <c r="O51" s="61"/>
    </row>
    <row r="52" spans="1:36" s="2" customFormat="1" ht="15.75" customHeight="1" thickTop="1">
      <c r="A52" s="445" t="s">
        <v>257</v>
      </c>
      <c r="B52" s="446"/>
      <c r="C52" s="446"/>
      <c r="D52" s="446"/>
      <c r="E52" s="446"/>
      <c r="F52" s="446"/>
      <c r="G52" s="446"/>
      <c r="H52" s="446"/>
      <c r="I52" s="446"/>
      <c r="J52" s="446"/>
      <c r="K52" s="446"/>
      <c r="L52" s="446"/>
      <c r="M52" s="446"/>
      <c r="N52" s="447"/>
    </row>
    <row r="53" spans="1:36" s="2" customFormat="1" ht="120" customHeight="1" thickBot="1">
      <c r="A53" s="459"/>
      <c r="B53" s="460"/>
      <c r="C53" s="460"/>
      <c r="D53" s="460"/>
      <c r="E53" s="460"/>
      <c r="F53" s="460"/>
      <c r="G53" s="460"/>
      <c r="H53" s="460"/>
      <c r="I53" s="460"/>
      <c r="J53" s="460"/>
      <c r="K53" s="460"/>
      <c r="L53" s="460"/>
      <c r="M53" s="460"/>
      <c r="N53" s="461"/>
    </row>
    <row r="54" spans="1:36" s="2" customFormat="1" ht="15.75" customHeight="1" thickTop="1">
      <c r="A54" s="445" t="s">
        <v>258</v>
      </c>
      <c r="B54" s="446"/>
      <c r="C54" s="446"/>
      <c r="D54" s="446"/>
      <c r="E54" s="446"/>
      <c r="F54" s="446"/>
      <c r="G54" s="446"/>
      <c r="H54" s="446"/>
      <c r="I54" s="446"/>
      <c r="J54" s="446"/>
      <c r="K54" s="446"/>
      <c r="L54" s="446"/>
      <c r="M54" s="446"/>
      <c r="N54" s="447"/>
    </row>
    <row r="55" spans="1:36" s="2" customFormat="1" ht="120" customHeight="1" thickBot="1">
      <c r="A55" s="448"/>
      <c r="B55" s="449"/>
      <c r="C55" s="449"/>
      <c r="D55" s="449"/>
      <c r="E55" s="449"/>
      <c r="F55" s="449"/>
      <c r="G55" s="449"/>
      <c r="H55" s="449"/>
      <c r="I55" s="449"/>
      <c r="J55" s="449"/>
      <c r="K55" s="449"/>
      <c r="L55" s="449"/>
      <c r="M55" s="449"/>
      <c r="N55" s="450"/>
    </row>
    <row r="56" spans="1:36" s="2" customFormat="1" ht="15.75" customHeight="1" thickTop="1">
      <c r="A56" s="252"/>
      <c r="B56" s="252"/>
      <c r="C56" s="252"/>
      <c r="D56" s="252"/>
      <c r="E56" s="252"/>
      <c r="F56" s="252"/>
      <c r="G56" s="252"/>
      <c r="H56" s="252"/>
      <c r="I56" s="252"/>
      <c r="J56" s="252"/>
      <c r="K56" s="252"/>
      <c r="L56" s="252"/>
      <c r="M56" s="252"/>
      <c r="N56" s="252"/>
    </row>
    <row r="57" spans="1:36" s="2" customFormat="1" ht="15.75" customHeight="1" thickBot="1">
      <c r="A57" s="5" t="s">
        <v>256</v>
      </c>
    </row>
    <row r="58" spans="1:36" s="2" customFormat="1" ht="15.75" customHeight="1" thickTop="1">
      <c r="A58" s="445" t="s">
        <v>415</v>
      </c>
      <c r="B58" s="446"/>
      <c r="C58" s="446"/>
      <c r="D58" s="446"/>
      <c r="E58" s="446"/>
      <c r="F58" s="446"/>
      <c r="G58" s="446"/>
      <c r="H58" s="446"/>
      <c r="I58" s="446"/>
      <c r="J58" s="446"/>
      <c r="K58" s="446"/>
      <c r="L58" s="446"/>
      <c r="M58" s="446"/>
      <c r="N58" s="447"/>
    </row>
    <row r="59" spans="1:36" s="2" customFormat="1" ht="120" customHeight="1" thickBot="1">
      <c r="A59" s="448"/>
      <c r="B59" s="449"/>
      <c r="C59" s="449"/>
      <c r="D59" s="449"/>
      <c r="E59" s="449"/>
      <c r="F59" s="449"/>
      <c r="G59" s="449"/>
      <c r="H59" s="449"/>
      <c r="I59" s="449"/>
      <c r="J59" s="449"/>
      <c r="K59" s="449"/>
      <c r="L59" s="449"/>
      <c r="M59" s="449"/>
      <c r="N59" s="450"/>
    </row>
    <row r="60" spans="1:36" s="2" customFormat="1" ht="15.75" customHeight="1" thickTop="1">
      <c r="A60" s="252"/>
      <c r="B60" s="252"/>
      <c r="C60" s="252"/>
      <c r="D60" s="252"/>
      <c r="E60" s="252"/>
      <c r="F60" s="252"/>
      <c r="G60" s="252"/>
      <c r="H60" s="252"/>
      <c r="I60" s="252"/>
      <c r="J60" s="252"/>
      <c r="K60" s="252"/>
      <c r="L60" s="252"/>
      <c r="M60" s="252"/>
      <c r="N60" s="252"/>
    </row>
    <row r="61" spans="1:36" s="2" customFormat="1" ht="15.75" customHeight="1">
      <c r="A61" s="52" t="s">
        <v>219</v>
      </c>
      <c r="P61" s="506" t="s">
        <v>499</v>
      </c>
      <c r="Q61" s="506"/>
      <c r="R61" s="506"/>
      <c r="S61" s="506"/>
      <c r="T61" s="506"/>
      <c r="U61" s="506"/>
      <c r="V61" s="506"/>
      <c r="W61" s="506"/>
      <c r="X61" s="506"/>
      <c r="Y61" s="506"/>
      <c r="Z61" s="506"/>
      <c r="AA61" s="506"/>
      <c r="AB61" s="506"/>
      <c r="AC61" s="506"/>
      <c r="AD61" s="506"/>
      <c r="AE61" s="506"/>
      <c r="AF61" s="506"/>
      <c r="AG61" s="506"/>
      <c r="AH61" s="506"/>
      <c r="AI61" s="506"/>
      <c r="AJ61" s="506"/>
    </row>
    <row r="62" spans="1:36" s="2" customFormat="1" ht="15.75" customHeight="1">
      <c r="A62" s="5" t="s">
        <v>316</v>
      </c>
      <c r="D62" s="49"/>
      <c r="P62" s="507"/>
      <c r="Q62" s="507"/>
      <c r="R62" s="507"/>
      <c r="S62" s="507"/>
      <c r="T62" s="507"/>
      <c r="U62" s="507"/>
      <c r="V62" s="507"/>
      <c r="W62" s="507"/>
      <c r="X62" s="507"/>
      <c r="Y62" s="507"/>
      <c r="Z62" s="507"/>
      <c r="AA62" s="507"/>
      <c r="AB62" s="507"/>
      <c r="AC62" s="507"/>
      <c r="AD62" s="507"/>
      <c r="AE62" s="507"/>
      <c r="AF62" s="507"/>
      <c r="AG62" s="507"/>
      <c r="AH62" s="507"/>
      <c r="AI62" s="507"/>
      <c r="AJ62" s="507"/>
    </row>
    <row r="63" spans="1:36" s="2" customFormat="1" ht="15.75" customHeight="1" thickBot="1">
      <c r="P63" s="410" t="s">
        <v>490</v>
      </c>
      <c r="Q63" s="411"/>
      <c r="R63" s="411"/>
      <c r="S63" s="411"/>
      <c r="T63" s="411"/>
      <c r="U63" s="411"/>
      <c r="V63" s="412"/>
      <c r="W63" s="410" t="s">
        <v>491</v>
      </c>
      <c r="X63" s="410"/>
      <c r="Y63" s="410"/>
      <c r="Z63" s="410"/>
      <c r="AA63" s="410"/>
      <c r="AB63" s="410"/>
      <c r="AC63" s="508"/>
      <c r="AD63" s="410" t="s">
        <v>500</v>
      </c>
      <c r="AE63" s="410"/>
      <c r="AF63" s="410"/>
      <c r="AG63" s="410"/>
      <c r="AH63" s="410"/>
      <c r="AI63" s="410"/>
      <c r="AJ63" s="508"/>
    </row>
    <row r="64" spans="1:36" s="2" customFormat="1" ht="27" customHeight="1" thickTop="1" thickBot="1">
      <c r="A64" s="99"/>
      <c r="B64" s="267" t="s">
        <v>210</v>
      </c>
      <c r="C64" s="451"/>
      <c r="D64" s="452"/>
      <c r="G64" s="464" t="s">
        <v>318</v>
      </c>
      <c r="H64" s="464"/>
      <c r="I64" s="464"/>
      <c r="J64" s="465"/>
      <c r="K64" s="466"/>
      <c r="L64" s="466"/>
      <c r="M64" s="467"/>
      <c r="N64" s="99"/>
      <c r="P64" s="413"/>
      <c r="Q64" s="414"/>
      <c r="R64" s="414"/>
      <c r="S64" s="414"/>
      <c r="T64" s="414"/>
      <c r="U64" s="414"/>
      <c r="V64" s="415"/>
      <c r="W64" s="410"/>
      <c r="X64" s="410"/>
      <c r="Y64" s="410"/>
      <c r="Z64" s="410"/>
      <c r="AA64" s="410"/>
      <c r="AB64" s="410"/>
      <c r="AC64" s="508"/>
      <c r="AD64" s="410"/>
      <c r="AE64" s="410"/>
      <c r="AF64" s="410"/>
      <c r="AG64" s="410"/>
      <c r="AH64" s="410"/>
      <c r="AI64" s="410"/>
      <c r="AJ64" s="508"/>
    </row>
    <row r="65" spans="1:36" s="2" customFormat="1" ht="15.75" customHeight="1" thickTop="1">
      <c r="P65" s="500" t="s">
        <v>492</v>
      </c>
      <c r="Q65" s="501"/>
      <c r="R65" s="501"/>
      <c r="S65" s="501"/>
      <c r="T65" s="501"/>
      <c r="U65" s="501"/>
      <c r="V65" s="502"/>
      <c r="W65" s="500" t="s">
        <v>493</v>
      </c>
      <c r="X65" s="501"/>
      <c r="Y65" s="501"/>
      <c r="Z65" s="501"/>
      <c r="AA65" s="501"/>
      <c r="AB65" s="501"/>
      <c r="AC65" s="502"/>
      <c r="AD65" s="500" t="s">
        <v>494</v>
      </c>
      <c r="AE65" s="501"/>
      <c r="AF65" s="501"/>
      <c r="AG65" s="501"/>
      <c r="AH65" s="501"/>
      <c r="AI65" s="501"/>
      <c r="AJ65" s="502"/>
    </row>
    <row r="66" spans="1:36" s="2" customFormat="1" ht="12.75" customHeight="1" thickBot="1">
      <c r="B66" s="203"/>
      <c r="C66" s="197"/>
      <c r="D66" s="462"/>
      <c r="E66" s="462"/>
      <c r="F66" s="462"/>
      <c r="G66" s="462"/>
      <c r="H66" s="462"/>
      <c r="I66" s="82"/>
      <c r="J66" s="463" t="s">
        <v>454</v>
      </c>
      <c r="K66" s="463"/>
      <c r="L66" s="463"/>
      <c r="M66" s="463"/>
      <c r="N66" s="463"/>
      <c r="P66" s="503"/>
      <c r="Q66" s="504"/>
      <c r="R66" s="504"/>
      <c r="S66" s="504"/>
      <c r="T66" s="504"/>
      <c r="U66" s="504"/>
      <c r="V66" s="505"/>
      <c r="W66" s="503"/>
      <c r="X66" s="504"/>
      <c r="Y66" s="504"/>
      <c r="Z66" s="504"/>
      <c r="AA66" s="504"/>
      <c r="AB66" s="504"/>
      <c r="AC66" s="505"/>
      <c r="AD66" s="503"/>
      <c r="AE66" s="504"/>
      <c r="AF66" s="504"/>
      <c r="AG66" s="504"/>
      <c r="AH66" s="504"/>
      <c r="AI66" s="504"/>
      <c r="AJ66" s="505"/>
    </row>
    <row r="67" spans="1:36" s="2" customFormat="1" ht="27" customHeight="1" thickTop="1" thickBot="1">
      <c r="B67" s="458"/>
      <c r="C67" s="458"/>
      <c r="D67" s="458"/>
      <c r="E67" s="49"/>
      <c r="F67" s="49"/>
      <c r="G67" s="456" t="s">
        <v>453</v>
      </c>
      <c r="H67" s="456"/>
      <c r="I67" s="456"/>
      <c r="J67" s="457"/>
      <c r="K67" s="453"/>
      <c r="L67" s="454"/>
      <c r="M67" s="454"/>
      <c r="N67" s="455"/>
      <c r="P67" s="420" t="s">
        <v>495</v>
      </c>
      <c r="Q67" s="420"/>
      <c r="R67" s="420"/>
      <c r="S67" s="420"/>
      <c r="T67" s="420"/>
      <c r="U67" s="420"/>
      <c r="V67" s="420"/>
      <c r="W67" s="420" t="s">
        <v>496</v>
      </c>
      <c r="X67" s="421"/>
      <c r="Y67" s="421"/>
      <c r="Z67" s="421"/>
      <c r="AA67" s="421"/>
      <c r="AB67" s="421"/>
      <c r="AC67" s="421"/>
      <c r="AD67" s="420" t="s">
        <v>497</v>
      </c>
      <c r="AE67" s="421"/>
      <c r="AF67" s="421"/>
      <c r="AG67" s="421"/>
      <c r="AH67" s="421"/>
      <c r="AI67" s="421"/>
      <c r="AJ67" s="421"/>
    </row>
    <row r="68" spans="1:36" s="2" customFormat="1" ht="15.75" customHeight="1" thickTop="1" thickBot="1">
      <c r="A68" s="26" t="s">
        <v>317</v>
      </c>
      <c r="B68" s="58"/>
      <c r="C68" s="58"/>
      <c r="D68" s="197"/>
      <c r="F68" s="203"/>
      <c r="G68" s="203"/>
      <c r="H68" s="82"/>
      <c r="I68" s="82"/>
      <c r="J68" s="82"/>
      <c r="M68" s="83"/>
      <c r="N68" s="83"/>
    </row>
    <row r="69" spans="1:36" s="2" customFormat="1" ht="120" customHeight="1" thickTop="1" thickBot="1">
      <c r="A69" s="435"/>
      <c r="B69" s="436"/>
      <c r="C69" s="436"/>
      <c r="D69" s="436"/>
      <c r="E69" s="436"/>
      <c r="F69" s="436"/>
      <c r="G69" s="436"/>
      <c r="H69" s="436"/>
      <c r="I69" s="436"/>
      <c r="J69" s="436"/>
      <c r="K69" s="436"/>
      <c r="L69" s="436"/>
      <c r="M69" s="436"/>
      <c r="N69" s="437"/>
    </row>
    <row r="70" spans="1:36" s="2" customFormat="1" ht="15.75" customHeight="1" thickTop="1"/>
    <row r="71" spans="1:36" s="2" customFormat="1" ht="15.75" customHeight="1"/>
    <row r="72" spans="1:36" s="2" customFormat="1" ht="15.75" customHeight="1"/>
    <row r="73" spans="1:36" s="2" customFormat="1" ht="15.75" customHeight="1"/>
    <row r="74" spans="1:36" s="2" customFormat="1" ht="15.75" customHeight="1"/>
    <row r="75" spans="1:36" s="2" customFormat="1" ht="15.75" customHeight="1"/>
    <row r="76" spans="1:36" s="2" customFormat="1" ht="15.75" customHeight="1"/>
    <row r="77" spans="1:36" s="2" customFormat="1" ht="15.75" customHeight="1"/>
    <row r="78" spans="1:36" s="2" customFormat="1" ht="15.75" customHeight="1"/>
    <row r="79" spans="1:36" s="2" customFormat="1" ht="15.75" customHeight="1"/>
    <row r="80" spans="1:36" s="2" customFormat="1" ht="15.75" customHeight="1"/>
    <row r="81" s="2" customFormat="1" ht="15.75" customHeight="1"/>
    <row r="82" s="2" customFormat="1" ht="15.75" customHeight="1"/>
    <row r="83" s="2" customFormat="1" ht="15.75" customHeight="1"/>
    <row r="84" s="2" customFormat="1" ht="15.75" customHeight="1"/>
    <row r="85" s="2" customFormat="1" ht="15.75" customHeight="1"/>
    <row r="86" s="2" customFormat="1" ht="15.75" customHeight="1"/>
    <row r="87" s="2" customFormat="1" ht="15.75" customHeight="1"/>
    <row r="88" s="2" customFormat="1" ht="12"/>
    <row r="89" s="2" customFormat="1" ht="12"/>
    <row r="90" s="2" customFormat="1" ht="12"/>
    <row r="91" s="2" customFormat="1" ht="12"/>
    <row r="92" s="2" customFormat="1" ht="12"/>
    <row r="93" s="2" customFormat="1" ht="12"/>
    <row r="94" s="2" customFormat="1" ht="12"/>
    <row r="95" s="2" customFormat="1" ht="12"/>
    <row r="96" s="2" customFormat="1" ht="12"/>
    <row r="97" s="2" customFormat="1" ht="12"/>
    <row r="98" s="2" customFormat="1" ht="12"/>
    <row r="99" s="2" customFormat="1" ht="12"/>
    <row r="100" s="2" customFormat="1" ht="12"/>
    <row r="101" s="2" customFormat="1" ht="12"/>
    <row r="102" s="2" customFormat="1" ht="12"/>
    <row r="103" s="2" customFormat="1" ht="12"/>
    <row r="104" s="2" customFormat="1" ht="12"/>
    <row r="105" s="2" customFormat="1" ht="12"/>
    <row r="106" s="2" customFormat="1" ht="12"/>
    <row r="107" s="2" customFormat="1" ht="12"/>
    <row r="108" s="2" customFormat="1" ht="12"/>
    <row r="109" s="2" customFormat="1" ht="12"/>
    <row r="110" s="2" customFormat="1" ht="12"/>
    <row r="111" s="2" customFormat="1" ht="12"/>
    <row r="112" s="2" customFormat="1" ht="12"/>
    <row r="113" s="2" customFormat="1" ht="12"/>
    <row r="114" s="2" customFormat="1" ht="12"/>
    <row r="115" s="2" customFormat="1" ht="12"/>
    <row r="116" s="2" customFormat="1" ht="12"/>
    <row r="117" s="2" customFormat="1" ht="12"/>
    <row r="118" s="2" customFormat="1" ht="12"/>
    <row r="119" s="2" customFormat="1" ht="12"/>
    <row r="120" s="2" customFormat="1" ht="12"/>
    <row r="121" s="2" customFormat="1" ht="12"/>
    <row r="122" s="2" customFormat="1" ht="12"/>
    <row r="123" s="2" customFormat="1" ht="12"/>
    <row r="124" s="2" customFormat="1" ht="12"/>
    <row r="125" s="2" customFormat="1" ht="12"/>
    <row r="126" s="2" customFormat="1" ht="12"/>
    <row r="127" s="2" customFormat="1" ht="12"/>
    <row r="128" s="2" customFormat="1" ht="12"/>
    <row r="129" s="2" customFormat="1" ht="12"/>
    <row r="130" s="2" customFormat="1" ht="12"/>
    <row r="131" s="2" customFormat="1" ht="12"/>
    <row r="132" s="2" customFormat="1" ht="12"/>
    <row r="133" s="2" customFormat="1" ht="12"/>
    <row r="134" s="2" customFormat="1" ht="12"/>
    <row r="135" s="2" customFormat="1" ht="12"/>
    <row r="136" s="2" customFormat="1" ht="12"/>
    <row r="137" s="2" customFormat="1" ht="12"/>
    <row r="138" s="2" customFormat="1" ht="12"/>
    <row r="139" s="2" customFormat="1" ht="12"/>
    <row r="140" s="2" customFormat="1" ht="12"/>
    <row r="141" s="2" customFormat="1" ht="12"/>
    <row r="142" s="2" customFormat="1" ht="12"/>
    <row r="143" s="2" customFormat="1" ht="12"/>
    <row r="144" s="2" customFormat="1" ht="12"/>
    <row r="145" s="2" customFormat="1" ht="12"/>
    <row r="146" s="2" customFormat="1" ht="12"/>
    <row r="147" s="2" customFormat="1" ht="12"/>
    <row r="148" s="2" customFormat="1" ht="12"/>
    <row r="149" s="2" customFormat="1" ht="12"/>
    <row r="150" s="2" customFormat="1" ht="12"/>
    <row r="151" s="2" customFormat="1" ht="12"/>
    <row r="152" s="2" customFormat="1" ht="12"/>
    <row r="153" s="2" customFormat="1" ht="12"/>
    <row r="154" s="2" customFormat="1" ht="12"/>
    <row r="155" s="2" customFormat="1" ht="12"/>
    <row r="156" s="2" customFormat="1" ht="12"/>
    <row r="157" s="2" customFormat="1" ht="12"/>
    <row r="158" s="2" customFormat="1" ht="12"/>
    <row r="159" s="2" customFormat="1" ht="12"/>
    <row r="160" s="2" customFormat="1" ht="12"/>
    <row r="161" s="2" customFormat="1" ht="12"/>
    <row r="162" s="2" customFormat="1" ht="12"/>
    <row r="163" s="2" customFormat="1" ht="12"/>
    <row r="164" s="2" customFormat="1" ht="12"/>
    <row r="165" s="2" customFormat="1" ht="12"/>
    <row r="166" s="2" customFormat="1" ht="12"/>
    <row r="167" s="2" customFormat="1" ht="12"/>
    <row r="168" s="2" customFormat="1" ht="12"/>
    <row r="169" s="2" customFormat="1" ht="12"/>
    <row r="170" s="2" customFormat="1" ht="12"/>
    <row r="171" s="2" customFormat="1" ht="12"/>
    <row r="172" s="2" customFormat="1" ht="12"/>
    <row r="173" s="2" customFormat="1" ht="12"/>
    <row r="174" s="2" customFormat="1" ht="12"/>
    <row r="175" s="2" customFormat="1" ht="12"/>
    <row r="176" s="2" customFormat="1" ht="12"/>
    <row r="177" s="2" customFormat="1" ht="12"/>
    <row r="178" s="2" customFormat="1" ht="12"/>
    <row r="179" s="2" customFormat="1" ht="12"/>
    <row r="180" s="2" customFormat="1" ht="12"/>
    <row r="181" s="2" customFormat="1" ht="12"/>
    <row r="182" s="2" customFormat="1" ht="12"/>
    <row r="183" s="2" customFormat="1" ht="12"/>
    <row r="184" s="2" customFormat="1" ht="12"/>
    <row r="185" s="2" customFormat="1" ht="12"/>
    <row r="186" s="2" customFormat="1" ht="12"/>
    <row r="187" s="2" customFormat="1" ht="12"/>
    <row r="188" s="2" customFormat="1" ht="12"/>
    <row r="189" s="2" customFormat="1" ht="12"/>
    <row r="190" s="2" customFormat="1" ht="12"/>
    <row r="191" s="2" customFormat="1" ht="12"/>
    <row r="192" s="2" customFormat="1" ht="12"/>
    <row r="193" s="2" customFormat="1" ht="12"/>
    <row r="194" s="2" customFormat="1" ht="12"/>
    <row r="195" s="2" customFormat="1" ht="12"/>
    <row r="196" s="2" customFormat="1" ht="12"/>
    <row r="197" s="2" customFormat="1" ht="12"/>
    <row r="198" s="2" customFormat="1" ht="12"/>
    <row r="199" s="2" customFormat="1" ht="12"/>
    <row r="200" s="2" customFormat="1" ht="12"/>
    <row r="201" s="2" customFormat="1" ht="12"/>
    <row r="202" s="2" customFormat="1" ht="12"/>
    <row r="203" s="2" customFormat="1" ht="12"/>
    <row r="204" s="2" customFormat="1" ht="12"/>
    <row r="205" s="2" customFormat="1" ht="12"/>
    <row r="206" s="2" customFormat="1" ht="12"/>
    <row r="207" s="2" customFormat="1" ht="12"/>
    <row r="208" s="2" customFormat="1" ht="12"/>
    <row r="209" s="2" customFormat="1" ht="12"/>
    <row r="210" s="2" customFormat="1" ht="12"/>
    <row r="211" s="2" customFormat="1" ht="12"/>
    <row r="212" s="2" customFormat="1" ht="12"/>
    <row r="213" s="2" customFormat="1" ht="12"/>
    <row r="214" s="2" customFormat="1" ht="12"/>
    <row r="215" s="2" customFormat="1" ht="12"/>
    <row r="216" s="2" customFormat="1" ht="12"/>
    <row r="217" s="2" customFormat="1" ht="12"/>
    <row r="218" s="2" customFormat="1" ht="12"/>
    <row r="219" s="2" customFormat="1" ht="12"/>
    <row r="220" s="2" customFormat="1" ht="12"/>
    <row r="221" s="2" customFormat="1" ht="12"/>
    <row r="222" s="2" customFormat="1" ht="12"/>
    <row r="223" s="2" customFormat="1" ht="12"/>
    <row r="224" s="2" customFormat="1" ht="12"/>
    <row r="225" s="2" customFormat="1" ht="12"/>
    <row r="226" s="2" customFormat="1" ht="12"/>
    <row r="227" s="2" customFormat="1" ht="12"/>
    <row r="228" s="2" customFormat="1" ht="12"/>
    <row r="229" s="2" customFormat="1" ht="12"/>
    <row r="230" s="2" customFormat="1" ht="12"/>
    <row r="231" s="2" customFormat="1" ht="12"/>
    <row r="232" s="2" customFormat="1" ht="12"/>
    <row r="233" s="2" customFormat="1" ht="12"/>
    <row r="234" s="2" customFormat="1" ht="12"/>
    <row r="235" s="2" customFormat="1" ht="12"/>
    <row r="236" s="2" customFormat="1" ht="12"/>
    <row r="237" s="2" customFormat="1" ht="12"/>
    <row r="238" s="2" customFormat="1" ht="12"/>
    <row r="239" s="2" customFormat="1" ht="12"/>
    <row r="240" s="2" customFormat="1" ht="12"/>
    <row r="241" s="2" customFormat="1" ht="12"/>
    <row r="242" s="2" customFormat="1" ht="12"/>
    <row r="243" s="2" customFormat="1" ht="12"/>
    <row r="244" s="2" customFormat="1" ht="12"/>
    <row r="245" s="2" customFormat="1" ht="12"/>
    <row r="246" s="2" customFormat="1" ht="12"/>
    <row r="247" s="2" customFormat="1" ht="12"/>
    <row r="248" s="2" customFormat="1" ht="12"/>
    <row r="249" s="2" customFormat="1" ht="12"/>
    <row r="250" s="2" customFormat="1" ht="12"/>
    <row r="251" s="2" customFormat="1" ht="12"/>
    <row r="252" s="2" customFormat="1" ht="12"/>
    <row r="253" s="2" customFormat="1" ht="12"/>
    <row r="254" s="2" customFormat="1" ht="12"/>
    <row r="255" s="2" customFormat="1" ht="12"/>
    <row r="256" s="2" customFormat="1" ht="12"/>
    <row r="257" s="2" customFormat="1" ht="12"/>
    <row r="258" s="2" customFormat="1" ht="12"/>
    <row r="259" s="2" customFormat="1" ht="12"/>
    <row r="260" s="2" customFormat="1" ht="12"/>
    <row r="261" s="2" customFormat="1" ht="12"/>
    <row r="262" s="2" customFormat="1" ht="12"/>
    <row r="263" s="2" customFormat="1" ht="12"/>
    <row r="264" s="2" customFormat="1" ht="12"/>
    <row r="265" s="2" customFormat="1" ht="12"/>
    <row r="266" s="2" customFormat="1" ht="12"/>
    <row r="267" s="2" customFormat="1" ht="12"/>
    <row r="268" s="2" customFormat="1" ht="12"/>
    <row r="269" s="2" customFormat="1" ht="12"/>
    <row r="270" s="2" customFormat="1" ht="12"/>
    <row r="271" s="2" customFormat="1" ht="12"/>
    <row r="272" s="2" customFormat="1" ht="12"/>
    <row r="273" s="2" customFormat="1" ht="12"/>
    <row r="274" s="2" customFormat="1" ht="12"/>
    <row r="275" s="2" customFormat="1" ht="12"/>
    <row r="276" s="2" customFormat="1" ht="12"/>
    <row r="277" s="2" customFormat="1" ht="12"/>
    <row r="278" s="2" customFormat="1" ht="12"/>
    <row r="279" s="2" customFormat="1" ht="12"/>
    <row r="280" s="2" customFormat="1" ht="12"/>
    <row r="281" s="2" customFormat="1" ht="12"/>
    <row r="282" s="2" customFormat="1" ht="12"/>
    <row r="283" s="2" customFormat="1" ht="12"/>
    <row r="284" s="2" customFormat="1" ht="12"/>
    <row r="285" s="2" customFormat="1" ht="12"/>
    <row r="286" s="2" customFormat="1" ht="12"/>
    <row r="287" s="2" customFormat="1" ht="12"/>
    <row r="288" s="2" customFormat="1" ht="12"/>
    <row r="289" s="2" customFormat="1" ht="12"/>
    <row r="290" s="2" customFormat="1" ht="12"/>
    <row r="291" s="2" customFormat="1" ht="12"/>
    <row r="292" s="2" customFormat="1" ht="12"/>
    <row r="293" s="2" customFormat="1" ht="12"/>
    <row r="294" s="2" customFormat="1" ht="12"/>
    <row r="295" s="2" customFormat="1" ht="12"/>
    <row r="296" s="2" customFormat="1" ht="12"/>
    <row r="297" s="2" customFormat="1" ht="12"/>
    <row r="298" s="2" customFormat="1" ht="12"/>
    <row r="299" s="2" customFormat="1" ht="12"/>
    <row r="300" s="2" customFormat="1" ht="12"/>
    <row r="301" s="2" customFormat="1" ht="12"/>
    <row r="302" s="2" customFormat="1" ht="12"/>
    <row r="303" s="2" customFormat="1" ht="12"/>
    <row r="304" s="2" customFormat="1" ht="12"/>
    <row r="305" s="2" customFormat="1" ht="12"/>
    <row r="306" s="2" customFormat="1" ht="12"/>
    <row r="307" s="2" customFormat="1" ht="12"/>
    <row r="308" s="2" customFormat="1" ht="12"/>
    <row r="309" s="2" customFormat="1" ht="12"/>
    <row r="310" s="2" customFormat="1" ht="12"/>
    <row r="311" s="2" customFormat="1" ht="12"/>
    <row r="312" s="2" customFormat="1" ht="12"/>
    <row r="313" s="2" customFormat="1" ht="12"/>
    <row r="314" s="2" customFormat="1" ht="12"/>
    <row r="315" s="2" customFormat="1" ht="12"/>
    <row r="316" s="2" customFormat="1" ht="12"/>
    <row r="317" s="2" customFormat="1" ht="12"/>
    <row r="318" s="2" customFormat="1" ht="12"/>
    <row r="319" s="2" customFormat="1" ht="12"/>
    <row r="320" s="2" customFormat="1" ht="12"/>
    <row r="321" s="2" customFormat="1" ht="12"/>
    <row r="322" s="2" customFormat="1" ht="12"/>
    <row r="323" s="2" customFormat="1" ht="12"/>
    <row r="324" s="2" customFormat="1" ht="12"/>
    <row r="325" s="2" customFormat="1" ht="12"/>
    <row r="326" s="2" customFormat="1" ht="12"/>
    <row r="327" s="2" customFormat="1" ht="12"/>
    <row r="328" s="2" customFormat="1" ht="12"/>
    <row r="329" s="2" customFormat="1" ht="12"/>
    <row r="330" s="2" customFormat="1" ht="12"/>
    <row r="331" s="2" customFormat="1" ht="12"/>
    <row r="332" s="2" customFormat="1" ht="12"/>
    <row r="333" s="2" customFormat="1" ht="12"/>
    <row r="334" s="2" customFormat="1" ht="12"/>
    <row r="335" s="2" customFormat="1" ht="12"/>
    <row r="336" s="2" customFormat="1" ht="12"/>
    <row r="337" s="2" customFormat="1" ht="12"/>
    <row r="338" s="2" customFormat="1" ht="12"/>
    <row r="339" s="2" customFormat="1" ht="12"/>
    <row r="340" s="2" customFormat="1" ht="12"/>
    <row r="341" s="2" customFormat="1" ht="12"/>
    <row r="342" s="2" customFormat="1" ht="12"/>
    <row r="343" s="2" customFormat="1" ht="12"/>
    <row r="344" s="2" customFormat="1" ht="12"/>
    <row r="345" s="2" customFormat="1" ht="12"/>
    <row r="346" s="2" customFormat="1" ht="12"/>
    <row r="347" s="2" customFormat="1" ht="12"/>
    <row r="348" s="2" customFormat="1" ht="12"/>
    <row r="349" s="2" customFormat="1" ht="12"/>
    <row r="350" s="2" customFormat="1" ht="12"/>
    <row r="351" s="2" customFormat="1" ht="12"/>
    <row r="352" s="2" customFormat="1" ht="12"/>
    <row r="353" s="2" customFormat="1" ht="12"/>
    <row r="354" s="2" customFormat="1" ht="12"/>
    <row r="355" s="2" customFormat="1" ht="12"/>
    <row r="356" s="2" customFormat="1" ht="12"/>
    <row r="357" s="2" customFormat="1" ht="12"/>
    <row r="358" s="2" customFormat="1" ht="12"/>
    <row r="359" s="2" customFormat="1" ht="12"/>
    <row r="360" s="2" customFormat="1" ht="12"/>
    <row r="361" s="2" customFormat="1" ht="12"/>
    <row r="362" s="2" customFormat="1" ht="12"/>
    <row r="363" s="2" customFormat="1" ht="12"/>
    <row r="364" s="2" customFormat="1" ht="12"/>
    <row r="365" s="2" customFormat="1" ht="12"/>
    <row r="366" s="2" customFormat="1" ht="12"/>
    <row r="367" s="2" customFormat="1" ht="12"/>
    <row r="368" s="2" customFormat="1" ht="12"/>
    <row r="369" s="2" customFormat="1" ht="12"/>
    <row r="370" s="2" customFormat="1" ht="12"/>
    <row r="371" s="2" customFormat="1" ht="12"/>
    <row r="372" s="2" customFormat="1" ht="12"/>
    <row r="373" s="2" customFormat="1" ht="12"/>
    <row r="374" s="2" customFormat="1" ht="12"/>
    <row r="375" s="2" customFormat="1" ht="12"/>
    <row r="376" s="2" customFormat="1" ht="12"/>
    <row r="377" s="2" customFormat="1" ht="12"/>
    <row r="378" s="2" customFormat="1" ht="12"/>
    <row r="379" s="2" customFormat="1" ht="12"/>
    <row r="380" s="2" customFormat="1" ht="12"/>
    <row r="381" s="2" customFormat="1" ht="12"/>
    <row r="382" s="2" customFormat="1" ht="12"/>
    <row r="383" s="2" customFormat="1" ht="12"/>
    <row r="384" s="2" customFormat="1" ht="12"/>
    <row r="385" s="2" customFormat="1" ht="12"/>
    <row r="386" s="2" customFormat="1" ht="12"/>
    <row r="387" s="2" customFormat="1" ht="12"/>
    <row r="388" s="2" customFormat="1" ht="12"/>
    <row r="389" s="2" customFormat="1" ht="12"/>
    <row r="390" s="2" customFormat="1" ht="12"/>
    <row r="391" s="2" customFormat="1" ht="12"/>
    <row r="392" s="2" customFormat="1" ht="12"/>
    <row r="393" s="2" customFormat="1" ht="12"/>
    <row r="394" s="2" customFormat="1" ht="12"/>
    <row r="395" s="2" customFormat="1" ht="12"/>
    <row r="396" s="2" customFormat="1" ht="12"/>
    <row r="397" s="2" customFormat="1" ht="12"/>
    <row r="398" s="2" customFormat="1" ht="12"/>
    <row r="399" s="2" customFormat="1" ht="12"/>
    <row r="400" s="2" customFormat="1" ht="12"/>
    <row r="401" s="2" customFormat="1" ht="12"/>
    <row r="402" s="2" customFormat="1" ht="12"/>
    <row r="403" s="2" customFormat="1" ht="12"/>
    <row r="404" s="2" customFormat="1" ht="12"/>
    <row r="405" s="2" customFormat="1" ht="12"/>
    <row r="406" s="2" customFormat="1" ht="12"/>
    <row r="407" s="2" customFormat="1" ht="12"/>
    <row r="408" s="2" customFormat="1" ht="12"/>
    <row r="409" s="2" customFormat="1" ht="12"/>
    <row r="410" s="2" customFormat="1" ht="12"/>
    <row r="411" s="2" customFormat="1" ht="12"/>
    <row r="412" s="2" customFormat="1" ht="12"/>
    <row r="413" s="2" customFormat="1" ht="12"/>
    <row r="414" s="2" customFormat="1" ht="12"/>
    <row r="415" s="2" customFormat="1" ht="12"/>
    <row r="416" s="2" customFormat="1" ht="12"/>
    <row r="417" s="2" customFormat="1" ht="12"/>
    <row r="418" s="2" customFormat="1" ht="12"/>
    <row r="419" s="2" customFormat="1" ht="12"/>
    <row r="420" s="2" customFormat="1" ht="12"/>
    <row r="421" s="2" customFormat="1" ht="12"/>
    <row r="422" s="2" customFormat="1" ht="12"/>
    <row r="423" s="2" customFormat="1" ht="12"/>
    <row r="424" s="2" customFormat="1" ht="12"/>
    <row r="425" s="2" customFormat="1" ht="12"/>
    <row r="426" s="2" customFormat="1" ht="12"/>
    <row r="427" s="2" customFormat="1" ht="12"/>
    <row r="428" s="2" customFormat="1" ht="12"/>
    <row r="429" s="2" customFormat="1" ht="12"/>
    <row r="430" s="2" customFormat="1" ht="12"/>
    <row r="431" s="2" customFormat="1" ht="12"/>
    <row r="432" s="2" customFormat="1" ht="12"/>
    <row r="433" s="2" customFormat="1" ht="12"/>
    <row r="434" s="2" customFormat="1" ht="12"/>
    <row r="435" s="2" customFormat="1" ht="12"/>
    <row r="436" s="2" customFormat="1" ht="12"/>
    <row r="437" s="2" customFormat="1" ht="12"/>
    <row r="438" s="2" customFormat="1" ht="12"/>
    <row r="439" s="2" customFormat="1" ht="12"/>
    <row r="440" s="2" customFormat="1" ht="12"/>
    <row r="441" s="2" customFormat="1" ht="12"/>
    <row r="442" s="2" customFormat="1" ht="12"/>
    <row r="443" s="2" customFormat="1" ht="12"/>
    <row r="444" s="2" customFormat="1" ht="12"/>
    <row r="445" s="2" customFormat="1" ht="12"/>
    <row r="446" s="2" customFormat="1" ht="12"/>
    <row r="447" s="2" customFormat="1" ht="12"/>
    <row r="448" s="2" customFormat="1" ht="12"/>
    <row r="449" s="2" customFormat="1" ht="12"/>
    <row r="450" s="2" customFormat="1" ht="12"/>
    <row r="451" s="2" customFormat="1" ht="12"/>
    <row r="452" s="2" customFormat="1" ht="12"/>
    <row r="453" s="2" customFormat="1" ht="12"/>
    <row r="454" s="2" customFormat="1" ht="12"/>
    <row r="455" s="2" customFormat="1" ht="12"/>
    <row r="456" s="2" customFormat="1" ht="12"/>
    <row r="457" s="2" customFormat="1" ht="12"/>
    <row r="458" s="2" customFormat="1" ht="12"/>
    <row r="459" s="2" customFormat="1" ht="12"/>
    <row r="460" s="2" customFormat="1" ht="12"/>
    <row r="461" s="2" customFormat="1" ht="12"/>
    <row r="462" s="2" customFormat="1" ht="12"/>
    <row r="463" s="2" customFormat="1" ht="12"/>
    <row r="464" s="2" customFormat="1" ht="12"/>
    <row r="465" s="2" customFormat="1" ht="12"/>
    <row r="466" s="2" customFormat="1" ht="12"/>
    <row r="467" s="2" customFormat="1" ht="12"/>
    <row r="468" s="2" customFormat="1" ht="12"/>
    <row r="469" s="2" customFormat="1" ht="12"/>
    <row r="470" s="2" customFormat="1" ht="12"/>
    <row r="471" s="2" customFormat="1" ht="12"/>
    <row r="472" s="2" customFormat="1" ht="12"/>
    <row r="473" s="2" customFormat="1" ht="12"/>
    <row r="474" s="2" customFormat="1" ht="12"/>
    <row r="475" s="2" customFormat="1" ht="12"/>
    <row r="476" s="2" customFormat="1" ht="12"/>
    <row r="477" s="2" customFormat="1" ht="12"/>
    <row r="478" s="2" customFormat="1" ht="12"/>
    <row r="479" s="2" customFormat="1" ht="12"/>
    <row r="480" s="2" customFormat="1" ht="12"/>
    <row r="481" s="2" customFormat="1" ht="12"/>
    <row r="482" s="2" customFormat="1" ht="12"/>
    <row r="483" s="2" customFormat="1" ht="12"/>
    <row r="484" s="2" customFormat="1" ht="12"/>
    <row r="485" s="2" customFormat="1" ht="12"/>
    <row r="486" s="2" customFormat="1" ht="12"/>
    <row r="487" s="2" customFormat="1" ht="12"/>
    <row r="488" s="2" customFormat="1" ht="12"/>
    <row r="489" s="2" customFormat="1" ht="12"/>
    <row r="490" s="2" customFormat="1" ht="12"/>
    <row r="491" s="2" customFormat="1" ht="12"/>
    <row r="492" s="2" customFormat="1" ht="12"/>
    <row r="493" s="2" customFormat="1" ht="12"/>
    <row r="494" s="2" customFormat="1" ht="12"/>
    <row r="495" s="2" customFormat="1" ht="12"/>
    <row r="496" s="2" customFormat="1" ht="12"/>
    <row r="497" s="2" customFormat="1" ht="12"/>
    <row r="498" s="2" customFormat="1" ht="12"/>
    <row r="499" s="2" customFormat="1" ht="12"/>
    <row r="500" s="2" customFormat="1" ht="12"/>
    <row r="501" s="2" customFormat="1" ht="12"/>
    <row r="502" s="2" customFormat="1" ht="12"/>
    <row r="503" s="2" customFormat="1" ht="12"/>
    <row r="504" s="2" customFormat="1" ht="12"/>
    <row r="505" s="2" customFormat="1" ht="12"/>
    <row r="506" s="2" customFormat="1" ht="12"/>
    <row r="507" s="2" customFormat="1" ht="12"/>
    <row r="508" s="2" customFormat="1" ht="12"/>
    <row r="509" s="2" customFormat="1" ht="12"/>
    <row r="510" s="2" customFormat="1" ht="12"/>
    <row r="511" s="2" customFormat="1" ht="12"/>
    <row r="512" s="2" customFormat="1" ht="12"/>
    <row r="513" s="2" customFormat="1" ht="12"/>
    <row r="514" s="2" customFormat="1" ht="12"/>
    <row r="515" s="2" customFormat="1" ht="12"/>
    <row r="516" s="2" customFormat="1" ht="12"/>
    <row r="517" s="2" customFormat="1" ht="12"/>
    <row r="518" s="2" customFormat="1" ht="12"/>
    <row r="519" s="2" customFormat="1" ht="12"/>
    <row r="520" s="2" customFormat="1" ht="12"/>
    <row r="521" s="2" customFormat="1" ht="12"/>
    <row r="522" s="2" customFormat="1" ht="12"/>
    <row r="523" s="2" customFormat="1" ht="12"/>
    <row r="524" s="2" customFormat="1" ht="12"/>
    <row r="525" s="2" customFormat="1" ht="12"/>
    <row r="526" s="2" customFormat="1" ht="12"/>
    <row r="527" s="2" customFormat="1" ht="12"/>
    <row r="528" s="2" customFormat="1" ht="12"/>
    <row r="529" spans="16:35" s="2" customFormat="1" ht="12"/>
    <row r="530" spans="16:35" s="2" customFormat="1" ht="12"/>
    <row r="531" spans="16:35" s="2" customFormat="1" ht="12"/>
    <row r="532" spans="16:35" s="2" customFormat="1" ht="12"/>
    <row r="533" spans="16:35" s="2" customFormat="1" ht="12"/>
    <row r="534" spans="16:35" s="2" customFormat="1" ht="12"/>
    <row r="535" spans="16:35" s="2" customFormat="1" ht="12"/>
    <row r="536" spans="16:35" s="2" customFormat="1" ht="12"/>
    <row r="537" spans="16:35" s="2" customFormat="1" ht="12"/>
    <row r="538" spans="16:35" s="2" customFormat="1" ht="12"/>
    <row r="539" spans="16:35" s="2" customFormat="1" ht="12"/>
    <row r="540" spans="16:35" s="2" customFormat="1" ht="12"/>
    <row r="541" spans="16:35" s="2" customFormat="1" ht="12"/>
    <row r="542" spans="16:35" s="2" customFormat="1" ht="12"/>
    <row r="543" spans="16:35" s="2" customFormat="1" ht="12"/>
    <row r="544" spans="16:35" s="2" customFormat="1">
      <c r="P544" s="99"/>
      <c r="Q544" s="99"/>
      <c r="R544" s="99"/>
      <c r="S544" s="99"/>
      <c r="T544" s="99"/>
      <c r="U544" s="99"/>
      <c r="V544" s="99"/>
      <c r="W544" s="99"/>
      <c r="X544" s="99"/>
      <c r="Y544" s="99"/>
      <c r="Z544" s="99"/>
      <c r="AA544" s="99"/>
      <c r="AB544" s="99"/>
      <c r="AC544" s="99"/>
      <c r="AD544" s="99"/>
      <c r="AE544" s="99"/>
      <c r="AF544" s="99"/>
      <c r="AG544" s="99"/>
      <c r="AH544" s="99"/>
      <c r="AI544" s="99"/>
    </row>
    <row r="545" spans="16:35" s="2" customFormat="1">
      <c r="P545" s="99"/>
      <c r="Q545" s="99"/>
      <c r="R545" s="99"/>
      <c r="S545" s="99"/>
      <c r="T545" s="99"/>
      <c r="U545" s="99"/>
      <c r="V545" s="99"/>
      <c r="W545" s="99"/>
      <c r="X545" s="99"/>
      <c r="Y545" s="99"/>
      <c r="Z545" s="99"/>
      <c r="AA545" s="99"/>
      <c r="AB545" s="99"/>
      <c r="AC545" s="99"/>
      <c r="AD545" s="99"/>
      <c r="AE545" s="99"/>
      <c r="AF545" s="99"/>
      <c r="AG545" s="99"/>
      <c r="AH545" s="99"/>
      <c r="AI545" s="99"/>
    </row>
    <row r="546" spans="16:35" s="2" customFormat="1">
      <c r="P546" s="99"/>
      <c r="Q546" s="99"/>
      <c r="R546" s="99"/>
      <c r="S546" s="99"/>
      <c r="T546" s="99"/>
      <c r="U546" s="99"/>
      <c r="V546" s="99"/>
      <c r="W546" s="99"/>
      <c r="X546" s="99"/>
      <c r="Y546" s="99"/>
      <c r="Z546" s="99"/>
      <c r="AA546" s="99"/>
      <c r="AB546" s="99"/>
      <c r="AC546" s="99"/>
      <c r="AD546" s="99"/>
      <c r="AE546" s="99"/>
      <c r="AF546" s="99"/>
      <c r="AG546" s="99"/>
      <c r="AH546" s="99"/>
      <c r="AI546" s="99"/>
    </row>
    <row r="547" spans="16:35" s="2" customFormat="1">
      <c r="P547" s="99"/>
      <c r="Q547" s="99"/>
      <c r="R547" s="99"/>
      <c r="S547" s="99"/>
      <c r="T547" s="99"/>
      <c r="U547" s="99"/>
      <c r="V547" s="99"/>
      <c r="W547" s="99"/>
      <c r="X547" s="99"/>
      <c r="Y547" s="99"/>
      <c r="Z547" s="99"/>
      <c r="AA547" s="99"/>
      <c r="AB547" s="99"/>
      <c r="AC547" s="99"/>
      <c r="AD547" s="99"/>
      <c r="AE547" s="99"/>
      <c r="AF547" s="99"/>
      <c r="AG547" s="99"/>
      <c r="AH547" s="99"/>
      <c r="AI547" s="99"/>
    </row>
    <row r="548" spans="16:35" s="2" customFormat="1">
      <c r="P548" s="99"/>
      <c r="Q548" s="99"/>
      <c r="R548" s="99"/>
      <c r="S548" s="99"/>
      <c r="T548" s="99"/>
      <c r="U548" s="99"/>
      <c r="V548" s="99"/>
      <c r="W548" s="99"/>
      <c r="X548" s="99"/>
      <c r="Y548" s="99"/>
      <c r="Z548" s="99"/>
      <c r="AA548" s="99"/>
      <c r="AB548" s="99"/>
      <c r="AC548" s="99"/>
      <c r="AD548" s="99"/>
      <c r="AE548" s="99"/>
      <c r="AF548" s="99"/>
      <c r="AG548" s="99"/>
      <c r="AH548" s="99"/>
      <c r="AI548" s="99"/>
    </row>
    <row r="549" spans="16:35" s="2" customFormat="1">
      <c r="P549" s="99"/>
      <c r="Q549" s="99"/>
      <c r="R549" s="99"/>
      <c r="S549" s="99"/>
      <c r="T549" s="99"/>
      <c r="U549" s="99"/>
      <c r="V549" s="99"/>
      <c r="W549" s="99"/>
      <c r="X549" s="99"/>
      <c r="Y549" s="99"/>
      <c r="Z549" s="99"/>
      <c r="AA549" s="99"/>
      <c r="AB549" s="99"/>
      <c r="AC549" s="99"/>
      <c r="AD549" s="99"/>
      <c r="AE549" s="99"/>
      <c r="AF549" s="99"/>
      <c r="AG549" s="99"/>
      <c r="AH549" s="99"/>
      <c r="AI549" s="99"/>
    </row>
    <row r="550" spans="16:35" s="2" customFormat="1">
      <c r="P550" s="99"/>
      <c r="Q550" s="99"/>
      <c r="R550" s="99"/>
      <c r="S550" s="99"/>
      <c r="T550" s="99"/>
      <c r="U550" s="99"/>
      <c r="V550" s="99"/>
      <c r="W550" s="99"/>
      <c r="X550" s="99"/>
      <c r="Y550" s="99"/>
      <c r="Z550" s="99"/>
      <c r="AA550" s="99"/>
      <c r="AB550" s="99"/>
      <c r="AC550" s="99"/>
      <c r="AD550" s="99"/>
      <c r="AE550" s="99"/>
      <c r="AF550" s="99"/>
      <c r="AG550" s="99"/>
      <c r="AH550" s="99"/>
      <c r="AI550" s="99"/>
    </row>
    <row r="551" spans="16:35" s="2" customFormat="1">
      <c r="P551" s="99"/>
      <c r="Q551" s="99"/>
      <c r="R551" s="99"/>
      <c r="S551" s="99"/>
      <c r="T551" s="99"/>
      <c r="U551" s="99"/>
      <c r="V551" s="99"/>
      <c r="W551" s="99"/>
      <c r="X551" s="99"/>
      <c r="Y551" s="99"/>
      <c r="Z551" s="99"/>
      <c r="AA551" s="99"/>
      <c r="AB551" s="99"/>
      <c r="AC551" s="99"/>
      <c r="AD551" s="99"/>
      <c r="AE551" s="99"/>
      <c r="AF551" s="99"/>
      <c r="AG551" s="99"/>
      <c r="AH551" s="99"/>
      <c r="AI551" s="99"/>
    </row>
    <row r="552" spans="16:35" s="2" customFormat="1">
      <c r="P552" s="99"/>
      <c r="Q552" s="99"/>
      <c r="R552" s="99"/>
      <c r="S552" s="99"/>
      <c r="T552" s="99"/>
      <c r="U552" s="99"/>
      <c r="V552" s="99"/>
      <c r="W552" s="99"/>
      <c r="X552" s="99"/>
      <c r="Y552" s="99"/>
      <c r="Z552" s="99"/>
      <c r="AA552" s="99"/>
      <c r="AB552" s="99"/>
      <c r="AC552" s="99"/>
      <c r="AD552" s="99"/>
      <c r="AE552" s="99"/>
      <c r="AF552" s="99"/>
      <c r="AG552" s="99"/>
      <c r="AH552" s="99"/>
      <c r="AI552" s="99"/>
    </row>
    <row r="553" spans="16:35" s="2" customFormat="1">
      <c r="P553" s="99"/>
      <c r="Q553" s="99"/>
      <c r="R553" s="99"/>
      <c r="S553" s="99"/>
      <c r="T553" s="99"/>
      <c r="U553" s="99"/>
      <c r="V553" s="99"/>
      <c r="W553" s="99"/>
      <c r="X553" s="99"/>
      <c r="Y553" s="99"/>
      <c r="Z553" s="99"/>
      <c r="AA553" s="99"/>
      <c r="AB553" s="99"/>
      <c r="AC553" s="99"/>
      <c r="AD553" s="99"/>
      <c r="AE553" s="99"/>
      <c r="AF553" s="99"/>
      <c r="AG553" s="99"/>
      <c r="AH553" s="99"/>
      <c r="AI553" s="99"/>
    </row>
    <row r="554" spans="16:35" s="2" customFormat="1">
      <c r="P554" s="99"/>
      <c r="Q554" s="99"/>
      <c r="R554" s="99"/>
      <c r="S554" s="99"/>
      <c r="T554" s="99"/>
      <c r="U554" s="99"/>
      <c r="V554" s="99"/>
      <c r="W554" s="99"/>
      <c r="X554" s="99"/>
      <c r="Y554" s="99"/>
      <c r="Z554" s="99"/>
      <c r="AA554" s="99"/>
      <c r="AB554" s="99"/>
      <c r="AC554" s="99"/>
      <c r="AD554" s="99"/>
      <c r="AE554" s="99"/>
      <c r="AF554" s="99"/>
      <c r="AG554" s="99"/>
      <c r="AH554" s="99"/>
      <c r="AI554" s="99"/>
    </row>
    <row r="555" spans="16:35" s="2" customFormat="1">
      <c r="P555" s="99"/>
      <c r="Q555" s="99"/>
      <c r="R555" s="99"/>
      <c r="S555" s="99"/>
      <c r="T555" s="99"/>
      <c r="U555" s="99"/>
      <c r="V555" s="99"/>
      <c r="W555" s="99"/>
      <c r="X555" s="99"/>
      <c r="Y555" s="99"/>
      <c r="Z555" s="99"/>
      <c r="AA555" s="99"/>
      <c r="AB555" s="99"/>
      <c r="AC555" s="99"/>
      <c r="AD555" s="99"/>
      <c r="AE555" s="99"/>
      <c r="AF555" s="99"/>
      <c r="AG555" s="99"/>
      <c r="AH555" s="99"/>
      <c r="AI555" s="99"/>
    </row>
    <row r="556" spans="16:35" s="2" customFormat="1">
      <c r="P556" s="99"/>
      <c r="Q556" s="99"/>
      <c r="R556" s="99"/>
      <c r="S556" s="99"/>
      <c r="T556" s="99"/>
      <c r="U556" s="99"/>
      <c r="V556" s="99"/>
      <c r="W556" s="99"/>
      <c r="X556" s="99"/>
      <c r="Y556" s="99"/>
      <c r="Z556" s="99"/>
      <c r="AA556" s="99"/>
      <c r="AB556" s="99"/>
      <c r="AC556" s="99"/>
      <c r="AD556" s="99"/>
      <c r="AE556" s="99"/>
      <c r="AF556" s="99"/>
      <c r="AG556" s="99"/>
      <c r="AH556" s="99"/>
      <c r="AI556" s="99"/>
    </row>
    <row r="557" spans="16:35" s="2" customFormat="1">
      <c r="P557" s="99"/>
      <c r="Q557" s="99"/>
      <c r="R557" s="99"/>
      <c r="S557" s="99"/>
      <c r="T557" s="99"/>
      <c r="U557" s="99"/>
      <c r="V557" s="99"/>
      <c r="W557" s="99"/>
      <c r="X557" s="99"/>
      <c r="Y557" s="99"/>
      <c r="Z557" s="99"/>
      <c r="AA557" s="99"/>
      <c r="AB557" s="99"/>
      <c r="AC557" s="99"/>
      <c r="AD557" s="99"/>
      <c r="AE557" s="99"/>
      <c r="AF557" s="99"/>
      <c r="AG557" s="99"/>
      <c r="AH557" s="99"/>
      <c r="AI557" s="99"/>
    </row>
    <row r="558" spans="16:35" s="2" customFormat="1">
      <c r="P558" s="99"/>
      <c r="Q558" s="99"/>
      <c r="R558" s="99"/>
      <c r="S558" s="99"/>
      <c r="T558" s="99"/>
      <c r="U558" s="99"/>
      <c r="V558" s="99"/>
      <c r="W558" s="99"/>
      <c r="X558" s="99"/>
      <c r="Y558" s="99"/>
      <c r="Z558" s="99"/>
      <c r="AA558" s="99"/>
      <c r="AB558" s="99"/>
      <c r="AC558" s="99"/>
      <c r="AD558" s="99"/>
      <c r="AE558" s="99"/>
      <c r="AF558" s="99"/>
      <c r="AG558" s="99"/>
      <c r="AH558" s="99"/>
      <c r="AI558" s="99"/>
    </row>
    <row r="559" spans="16:35" s="2" customFormat="1">
      <c r="P559" s="99"/>
      <c r="Q559" s="99"/>
      <c r="R559" s="99"/>
      <c r="S559" s="99"/>
      <c r="T559" s="99"/>
      <c r="U559" s="99"/>
      <c r="V559" s="99"/>
      <c r="W559" s="99"/>
      <c r="X559" s="99"/>
      <c r="Y559" s="99"/>
      <c r="Z559" s="99"/>
      <c r="AA559" s="99"/>
      <c r="AB559" s="99"/>
      <c r="AC559" s="99"/>
      <c r="AD559" s="99"/>
      <c r="AE559" s="99"/>
      <c r="AF559" s="99"/>
      <c r="AG559" s="99"/>
      <c r="AH559" s="99"/>
      <c r="AI559" s="99"/>
    </row>
    <row r="560" spans="16:35" s="2" customFormat="1">
      <c r="P560" s="99"/>
      <c r="Q560" s="99"/>
      <c r="R560" s="99"/>
      <c r="S560" s="99"/>
      <c r="T560" s="99"/>
      <c r="U560" s="99"/>
      <c r="V560" s="99"/>
      <c r="W560" s="99"/>
      <c r="X560" s="99"/>
      <c r="Y560" s="99"/>
      <c r="Z560" s="99"/>
      <c r="AA560" s="99"/>
      <c r="AB560" s="99"/>
      <c r="AC560" s="99"/>
      <c r="AD560" s="99"/>
      <c r="AE560" s="99"/>
      <c r="AF560" s="99"/>
      <c r="AG560" s="99"/>
      <c r="AH560" s="99"/>
      <c r="AI560" s="99"/>
    </row>
    <row r="561" spans="1:36" s="2" customFormat="1">
      <c r="P561" s="99"/>
      <c r="Q561" s="99"/>
      <c r="R561" s="99"/>
      <c r="S561" s="99"/>
      <c r="T561" s="99"/>
      <c r="U561" s="99"/>
      <c r="V561" s="99"/>
      <c r="W561" s="99"/>
      <c r="X561" s="99"/>
      <c r="Y561" s="99"/>
      <c r="Z561" s="99"/>
      <c r="AA561" s="99"/>
      <c r="AB561" s="99"/>
      <c r="AC561" s="99"/>
      <c r="AD561" s="99"/>
      <c r="AE561" s="99"/>
      <c r="AF561" s="99"/>
      <c r="AG561" s="99"/>
      <c r="AH561" s="99"/>
      <c r="AI561" s="99"/>
    </row>
    <row r="562" spans="1:36" s="2" customFormat="1">
      <c r="P562" s="99"/>
      <c r="Q562" s="99"/>
      <c r="R562" s="99"/>
      <c r="S562" s="99"/>
      <c r="T562" s="99"/>
      <c r="U562" s="99"/>
      <c r="V562" s="99"/>
      <c r="W562" s="99"/>
      <c r="X562" s="99"/>
      <c r="Y562" s="99"/>
      <c r="Z562" s="99"/>
      <c r="AA562" s="99"/>
      <c r="AB562" s="99"/>
      <c r="AC562" s="99"/>
      <c r="AD562" s="99"/>
      <c r="AE562" s="99"/>
      <c r="AF562" s="99"/>
      <c r="AG562" s="99"/>
      <c r="AH562" s="99"/>
      <c r="AI562" s="99"/>
    </row>
    <row r="563" spans="1:36" s="2" customFormat="1">
      <c r="P563" s="99"/>
      <c r="Q563" s="99"/>
      <c r="R563" s="99"/>
      <c r="S563" s="99"/>
      <c r="T563" s="99"/>
      <c r="U563" s="99"/>
      <c r="V563" s="99"/>
      <c r="W563" s="99"/>
      <c r="X563" s="99"/>
      <c r="Y563" s="99"/>
      <c r="Z563" s="99"/>
      <c r="AA563" s="99"/>
      <c r="AB563" s="99"/>
      <c r="AC563" s="99"/>
      <c r="AD563" s="99"/>
      <c r="AE563" s="99"/>
      <c r="AF563" s="99"/>
      <c r="AG563" s="99"/>
      <c r="AH563" s="99"/>
      <c r="AI563" s="99"/>
    </row>
    <row r="564" spans="1:36" s="2" customFormat="1">
      <c r="P564" s="99"/>
      <c r="Q564" s="99"/>
      <c r="R564" s="99"/>
      <c r="S564" s="99"/>
      <c r="T564" s="99"/>
      <c r="U564" s="99"/>
      <c r="V564" s="99"/>
      <c r="W564" s="99"/>
      <c r="X564" s="99"/>
      <c r="Y564" s="99"/>
      <c r="Z564" s="99"/>
      <c r="AA564" s="99"/>
      <c r="AB564" s="99"/>
      <c r="AC564" s="99"/>
      <c r="AD564" s="99"/>
      <c r="AE564" s="99"/>
      <c r="AF564" s="99"/>
      <c r="AG564" s="99"/>
      <c r="AH564" s="99"/>
      <c r="AI564" s="99"/>
    </row>
    <row r="565" spans="1:36" s="2" customFormat="1">
      <c r="P565" s="99"/>
      <c r="Q565" s="99"/>
      <c r="R565" s="99"/>
      <c r="S565" s="99"/>
      <c r="T565" s="99"/>
      <c r="U565" s="99"/>
      <c r="V565" s="99"/>
      <c r="W565" s="99"/>
      <c r="X565" s="99"/>
      <c r="Y565" s="99"/>
      <c r="Z565" s="99"/>
      <c r="AA565" s="99"/>
      <c r="AB565" s="99"/>
      <c r="AC565" s="99"/>
      <c r="AD565" s="99"/>
      <c r="AE565" s="99"/>
      <c r="AF565" s="99"/>
      <c r="AG565" s="99"/>
      <c r="AH565" s="99"/>
      <c r="AI565" s="99"/>
    </row>
    <row r="566" spans="1:36" s="2" customFormat="1">
      <c r="P566" s="99"/>
      <c r="Q566" s="99"/>
      <c r="R566" s="99"/>
      <c r="S566" s="99"/>
      <c r="T566" s="99"/>
      <c r="U566" s="99"/>
      <c r="V566" s="99"/>
      <c r="W566" s="99"/>
      <c r="X566" s="99"/>
      <c r="Y566" s="99"/>
      <c r="Z566" s="99"/>
      <c r="AA566" s="99"/>
      <c r="AB566" s="99"/>
      <c r="AC566" s="99"/>
      <c r="AD566" s="99"/>
      <c r="AE566" s="99"/>
      <c r="AF566" s="99"/>
      <c r="AG566" s="99"/>
      <c r="AH566" s="99"/>
      <c r="AI566" s="99"/>
    </row>
    <row r="567" spans="1:36" s="2" customFormat="1">
      <c r="P567" s="99"/>
      <c r="Q567" s="99"/>
      <c r="R567" s="99"/>
      <c r="S567" s="99"/>
      <c r="T567" s="99"/>
      <c r="U567" s="99"/>
      <c r="V567" s="99"/>
      <c r="W567" s="99"/>
      <c r="X567" s="99"/>
      <c r="Y567" s="99"/>
      <c r="Z567" s="99"/>
      <c r="AA567" s="99"/>
      <c r="AB567" s="99"/>
      <c r="AC567" s="99"/>
      <c r="AD567" s="99"/>
      <c r="AE567" s="99"/>
      <c r="AF567" s="99"/>
      <c r="AG567" s="99"/>
      <c r="AH567" s="99"/>
      <c r="AI567" s="99"/>
    </row>
    <row r="568" spans="1:36" s="2" customFormat="1">
      <c r="A568" s="99"/>
      <c r="B568" s="99"/>
      <c r="C568" s="99"/>
      <c r="D568" s="99"/>
      <c r="E568" s="99"/>
      <c r="F568" s="99"/>
      <c r="G568" s="99"/>
      <c r="H568" s="99"/>
      <c r="I568" s="99"/>
      <c r="J568" s="99"/>
      <c r="K568" s="99"/>
      <c r="L568" s="99"/>
      <c r="M568" s="99"/>
      <c r="N568" s="99"/>
      <c r="P568" s="99"/>
      <c r="Q568" s="99"/>
      <c r="R568" s="99"/>
      <c r="S568" s="99"/>
      <c r="T568" s="99"/>
      <c r="U568" s="99"/>
      <c r="V568" s="99"/>
      <c r="W568" s="99"/>
      <c r="X568" s="99"/>
      <c r="Y568" s="99"/>
      <c r="Z568" s="99"/>
      <c r="AA568" s="99"/>
      <c r="AB568" s="99"/>
      <c r="AC568" s="99"/>
      <c r="AD568" s="99"/>
      <c r="AE568" s="99"/>
      <c r="AF568" s="99"/>
      <c r="AG568" s="99"/>
      <c r="AH568" s="99"/>
      <c r="AI568" s="99"/>
    </row>
    <row r="569" spans="1:36" s="2" customFormat="1">
      <c r="A569" s="99"/>
      <c r="B569" s="99"/>
      <c r="C569" s="99"/>
      <c r="D569" s="99"/>
      <c r="E569" s="99"/>
      <c r="F569" s="99"/>
      <c r="G569" s="99"/>
      <c r="H569" s="99"/>
      <c r="I569" s="99"/>
      <c r="J569" s="99"/>
      <c r="K569" s="99"/>
      <c r="L569" s="99"/>
      <c r="M569" s="99"/>
      <c r="N569" s="99"/>
      <c r="P569" s="99"/>
      <c r="Q569" s="99"/>
      <c r="R569" s="99"/>
      <c r="S569" s="99"/>
      <c r="T569" s="99"/>
      <c r="U569" s="99"/>
      <c r="V569" s="99"/>
      <c r="W569" s="99"/>
      <c r="X569" s="99"/>
      <c r="Y569" s="99"/>
      <c r="Z569" s="99"/>
      <c r="AA569" s="99"/>
      <c r="AB569" s="99"/>
      <c r="AC569" s="99"/>
      <c r="AD569" s="99"/>
      <c r="AE569" s="99"/>
      <c r="AF569" s="99"/>
      <c r="AG569" s="99"/>
      <c r="AH569" s="99"/>
      <c r="AI569" s="99"/>
    </row>
    <row r="570" spans="1:36" s="2" customFormat="1">
      <c r="A570" s="99"/>
      <c r="B570" s="99"/>
      <c r="C570" s="99"/>
      <c r="D570" s="99"/>
      <c r="E570" s="99"/>
      <c r="F570" s="99"/>
      <c r="G570" s="99"/>
      <c r="H570" s="99"/>
      <c r="I570" s="99"/>
      <c r="J570" s="99"/>
      <c r="K570" s="99"/>
      <c r="L570" s="99"/>
      <c r="M570" s="99"/>
      <c r="N570" s="99"/>
      <c r="P570" s="99"/>
      <c r="Q570" s="99"/>
      <c r="R570" s="99"/>
      <c r="S570" s="99"/>
      <c r="T570" s="99"/>
      <c r="U570" s="99"/>
      <c r="V570" s="99"/>
      <c r="W570" s="99"/>
      <c r="X570" s="99"/>
      <c r="Y570" s="99"/>
      <c r="Z570" s="99"/>
      <c r="AA570" s="99"/>
      <c r="AB570" s="99"/>
      <c r="AC570" s="99"/>
      <c r="AD570" s="99"/>
      <c r="AE570" s="99"/>
      <c r="AF570" s="99"/>
      <c r="AG570" s="99"/>
      <c r="AH570" s="99"/>
      <c r="AI570" s="99"/>
    </row>
    <row r="571" spans="1:36" s="2" customFormat="1">
      <c r="A571" s="99"/>
      <c r="B571" s="99"/>
      <c r="C571" s="99"/>
      <c r="D571" s="99"/>
      <c r="E571" s="99"/>
      <c r="F571" s="99"/>
      <c r="G571" s="99"/>
      <c r="H571" s="99"/>
      <c r="I571" s="99"/>
      <c r="J571" s="99"/>
      <c r="K571" s="99"/>
      <c r="L571" s="99"/>
      <c r="M571" s="99"/>
      <c r="N571" s="99"/>
      <c r="P571" s="99"/>
      <c r="Q571" s="99"/>
      <c r="R571" s="99"/>
      <c r="S571" s="99"/>
      <c r="T571" s="99"/>
      <c r="U571" s="99"/>
      <c r="V571" s="99"/>
      <c r="W571" s="99"/>
      <c r="X571" s="99"/>
      <c r="Y571" s="99"/>
      <c r="Z571" s="99"/>
      <c r="AA571" s="99"/>
      <c r="AB571" s="99"/>
      <c r="AC571" s="99"/>
      <c r="AD571" s="99"/>
      <c r="AE571" s="99"/>
      <c r="AF571" s="99"/>
      <c r="AG571" s="99"/>
      <c r="AH571" s="99"/>
      <c r="AI571" s="99"/>
    </row>
    <row r="572" spans="1:36" s="2" customFormat="1">
      <c r="A572" s="99"/>
      <c r="B572" s="99"/>
      <c r="C572" s="99"/>
      <c r="D572" s="99"/>
      <c r="E572" s="99"/>
      <c r="F572" s="99"/>
      <c r="G572" s="99"/>
      <c r="H572" s="99"/>
      <c r="I572" s="99"/>
      <c r="J572" s="99"/>
      <c r="K572" s="99"/>
      <c r="L572" s="99"/>
      <c r="M572" s="99"/>
      <c r="N572" s="99"/>
      <c r="P572" s="99"/>
      <c r="Q572" s="99"/>
      <c r="R572" s="99"/>
      <c r="S572" s="99"/>
      <c r="T572" s="99"/>
      <c r="U572" s="99"/>
      <c r="V572" s="99"/>
      <c r="W572" s="99"/>
      <c r="X572" s="99"/>
      <c r="Y572" s="99"/>
      <c r="Z572" s="99"/>
      <c r="AA572" s="99"/>
      <c r="AB572" s="99"/>
      <c r="AC572" s="99"/>
      <c r="AD572" s="99"/>
      <c r="AE572" s="99"/>
      <c r="AF572" s="99"/>
      <c r="AG572" s="99"/>
      <c r="AH572" s="99"/>
      <c r="AI572" s="99"/>
    </row>
    <row r="573" spans="1:36" s="2" customFormat="1">
      <c r="A573" s="99"/>
      <c r="B573" s="99"/>
      <c r="C573" s="99"/>
      <c r="D573" s="99"/>
      <c r="E573" s="99"/>
      <c r="F573" s="99"/>
      <c r="G573" s="99"/>
      <c r="H573" s="99"/>
      <c r="I573" s="99"/>
      <c r="J573" s="99"/>
      <c r="K573" s="99"/>
      <c r="L573" s="99"/>
      <c r="M573" s="99"/>
      <c r="N573" s="99"/>
      <c r="P573" s="99"/>
      <c r="Q573" s="99"/>
      <c r="R573" s="99"/>
      <c r="S573" s="99"/>
      <c r="T573" s="99"/>
      <c r="U573" s="99"/>
      <c r="V573" s="99"/>
      <c r="W573" s="99"/>
      <c r="X573" s="99"/>
      <c r="Y573" s="99"/>
      <c r="Z573" s="99"/>
      <c r="AA573" s="99"/>
      <c r="AB573" s="99"/>
      <c r="AC573" s="99"/>
      <c r="AD573" s="99"/>
      <c r="AE573" s="99"/>
      <c r="AF573" s="99"/>
      <c r="AG573" s="99"/>
      <c r="AH573" s="99"/>
      <c r="AI573" s="99"/>
      <c r="AJ573" s="99"/>
    </row>
    <row r="574" spans="1:36" s="2" customFormat="1">
      <c r="A574" s="99"/>
      <c r="B574" s="99"/>
      <c r="C574" s="99"/>
      <c r="D574" s="99"/>
      <c r="E574" s="99"/>
      <c r="F574" s="99"/>
      <c r="G574" s="99"/>
      <c r="H574" s="99"/>
      <c r="I574" s="99"/>
      <c r="J574" s="99"/>
      <c r="K574" s="99"/>
      <c r="L574" s="99"/>
      <c r="M574" s="99"/>
      <c r="N574" s="99"/>
      <c r="P574" s="99"/>
      <c r="Q574" s="99"/>
      <c r="R574" s="99"/>
      <c r="S574" s="99"/>
      <c r="T574" s="99"/>
      <c r="U574" s="99"/>
      <c r="V574" s="99"/>
      <c r="W574" s="99"/>
      <c r="X574" s="99"/>
      <c r="Y574" s="99"/>
      <c r="Z574" s="99"/>
      <c r="AA574" s="99"/>
      <c r="AB574" s="99"/>
      <c r="AC574" s="99"/>
      <c r="AD574" s="99"/>
      <c r="AE574" s="99"/>
      <c r="AF574" s="99"/>
      <c r="AG574" s="99"/>
      <c r="AH574" s="99"/>
      <c r="AI574" s="99"/>
      <c r="AJ574" s="99"/>
    </row>
    <row r="575" spans="1:36" s="2" customFormat="1">
      <c r="A575" s="99"/>
      <c r="B575" s="99"/>
      <c r="C575" s="99"/>
      <c r="D575" s="99"/>
      <c r="E575" s="99"/>
      <c r="F575" s="99"/>
      <c r="G575" s="99"/>
      <c r="H575" s="99"/>
      <c r="I575" s="99"/>
      <c r="J575" s="99"/>
      <c r="K575" s="99"/>
      <c r="L575" s="99"/>
      <c r="M575" s="99"/>
      <c r="N575" s="99"/>
      <c r="P575" s="99"/>
      <c r="Q575" s="99"/>
      <c r="R575" s="99"/>
      <c r="S575" s="99"/>
      <c r="T575" s="99"/>
      <c r="U575" s="99"/>
      <c r="V575" s="99"/>
      <c r="W575" s="99"/>
      <c r="X575" s="99"/>
      <c r="Y575" s="99"/>
      <c r="Z575" s="99"/>
      <c r="AA575" s="99"/>
      <c r="AB575" s="99"/>
      <c r="AC575" s="99"/>
      <c r="AD575" s="99"/>
      <c r="AE575" s="99"/>
      <c r="AF575" s="99"/>
      <c r="AG575" s="99"/>
      <c r="AH575" s="99"/>
      <c r="AI575" s="99"/>
      <c r="AJ575" s="99"/>
    </row>
    <row r="576" spans="1:36" s="2" customFormat="1">
      <c r="A576" s="99"/>
      <c r="B576" s="99"/>
      <c r="C576" s="99"/>
      <c r="D576" s="99"/>
      <c r="E576" s="99"/>
      <c r="F576" s="99"/>
      <c r="G576" s="99"/>
      <c r="H576" s="99"/>
      <c r="I576" s="99"/>
      <c r="J576" s="99"/>
      <c r="K576" s="99"/>
      <c r="L576" s="99"/>
      <c r="M576" s="99"/>
      <c r="N576" s="99"/>
      <c r="P576" s="99"/>
      <c r="Q576" s="99"/>
      <c r="R576" s="99"/>
      <c r="S576" s="99"/>
      <c r="T576" s="99"/>
      <c r="U576" s="99"/>
      <c r="V576" s="99"/>
      <c r="W576" s="99"/>
      <c r="X576" s="99"/>
      <c r="Y576" s="99"/>
      <c r="Z576" s="99"/>
      <c r="AA576" s="99"/>
      <c r="AB576" s="99"/>
      <c r="AC576" s="99"/>
      <c r="AD576" s="99"/>
      <c r="AE576" s="99"/>
      <c r="AF576" s="99"/>
      <c r="AG576" s="99"/>
      <c r="AH576" s="99"/>
      <c r="AI576" s="99"/>
      <c r="AJ576" s="99"/>
    </row>
    <row r="577" spans="1:36" s="2" customFormat="1">
      <c r="A577" s="99"/>
      <c r="B577" s="99"/>
      <c r="C577" s="99"/>
      <c r="D577" s="99"/>
      <c r="E577" s="99"/>
      <c r="F577" s="99"/>
      <c r="G577" s="99"/>
      <c r="H577" s="99"/>
      <c r="I577" s="99"/>
      <c r="J577" s="99"/>
      <c r="K577" s="99"/>
      <c r="L577" s="99"/>
      <c r="M577" s="99"/>
      <c r="N577" s="99"/>
      <c r="P577" s="99"/>
      <c r="Q577" s="99"/>
      <c r="R577" s="99"/>
      <c r="S577" s="99"/>
      <c r="T577" s="99"/>
      <c r="U577" s="99"/>
      <c r="V577" s="99"/>
      <c r="W577" s="99"/>
      <c r="X577" s="99"/>
      <c r="Y577" s="99"/>
      <c r="Z577" s="99"/>
      <c r="AA577" s="99"/>
      <c r="AB577" s="99"/>
      <c r="AC577" s="99"/>
      <c r="AD577" s="99"/>
      <c r="AE577" s="99"/>
      <c r="AF577" s="99"/>
      <c r="AG577" s="99"/>
      <c r="AH577" s="99"/>
      <c r="AI577" s="99"/>
      <c r="AJ577" s="99"/>
    </row>
    <row r="578" spans="1:36" s="2" customFormat="1">
      <c r="A578" s="99"/>
      <c r="B578" s="99"/>
      <c r="C578" s="99"/>
      <c r="D578" s="99"/>
      <c r="E578" s="99"/>
      <c r="F578" s="99"/>
      <c r="G578" s="99"/>
      <c r="H578" s="99"/>
      <c r="I578" s="99"/>
      <c r="J578" s="99"/>
      <c r="K578" s="99"/>
      <c r="L578" s="99"/>
      <c r="M578" s="99"/>
      <c r="N578" s="99"/>
      <c r="O578" s="99"/>
      <c r="P578" s="99"/>
      <c r="Q578" s="99"/>
      <c r="R578" s="99"/>
      <c r="S578" s="99"/>
      <c r="T578" s="99"/>
      <c r="U578" s="99"/>
      <c r="V578" s="99"/>
      <c r="W578" s="99"/>
      <c r="X578" s="99"/>
      <c r="Y578" s="99"/>
      <c r="Z578" s="99"/>
      <c r="AA578" s="99"/>
      <c r="AB578" s="99"/>
      <c r="AC578" s="99"/>
      <c r="AD578" s="99"/>
      <c r="AE578" s="99"/>
      <c r="AF578" s="99"/>
      <c r="AG578" s="99"/>
      <c r="AH578" s="99"/>
      <c r="AI578" s="99"/>
      <c r="AJ578" s="99"/>
    </row>
    <row r="579" spans="1:36" s="2" customFormat="1">
      <c r="A579" s="99"/>
      <c r="B579" s="99"/>
      <c r="C579" s="99"/>
      <c r="D579" s="99"/>
      <c r="E579" s="99"/>
      <c r="F579" s="99"/>
      <c r="G579" s="99"/>
      <c r="H579" s="99"/>
      <c r="I579" s="99"/>
      <c r="J579" s="99"/>
      <c r="K579" s="99"/>
      <c r="L579" s="99"/>
      <c r="M579" s="99"/>
      <c r="N579" s="99"/>
      <c r="O579" s="99"/>
      <c r="P579" s="99"/>
      <c r="Q579" s="99"/>
      <c r="R579" s="99"/>
      <c r="S579" s="99"/>
      <c r="T579" s="99"/>
      <c r="U579" s="99"/>
      <c r="V579" s="99"/>
      <c r="W579" s="99"/>
      <c r="X579" s="99"/>
      <c r="Y579" s="99"/>
      <c r="Z579" s="99"/>
      <c r="AA579" s="99"/>
      <c r="AB579" s="99"/>
      <c r="AC579" s="99"/>
      <c r="AD579" s="99"/>
      <c r="AE579" s="99"/>
      <c r="AF579" s="99"/>
      <c r="AG579" s="99"/>
      <c r="AH579" s="99"/>
      <c r="AI579" s="99"/>
      <c r="AJ579" s="99"/>
    </row>
  </sheetData>
  <mergeCells count="99">
    <mergeCell ref="P65:V66"/>
    <mergeCell ref="W65:AC66"/>
    <mergeCell ref="AD65:AJ66"/>
    <mergeCell ref="P61:AJ62"/>
    <mergeCell ref="AD63:AJ64"/>
    <mergeCell ref="W63:AC64"/>
    <mergeCell ref="M2:N2"/>
    <mergeCell ref="L1:M1"/>
    <mergeCell ref="M3:N3"/>
    <mergeCell ref="A5:N5"/>
    <mergeCell ref="G6:N6"/>
    <mergeCell ref="A7:A8"/>
    <mergeCell ref="B7:F7"/>
    <mergeCell ref="G7:G8"/>
    <mergeCell ref="J7:J8"/>
    <mergeCell ref="K7:K8"/>
    <mergeCell ref="P10:V11"/>
    <mergeCell ref="W10:AC11"/>
    <mergeCell ref="AD10:AJ11"/>
    <mergeCell ref="P12:V13"/>
    <mergeCell ref="W12:AC13"/>
    <mergeCell ref="AD12:AJ13"/>
    <mergeCell ref="L7:L8"/>
    <mergeCell ref="M7:M8"/>
    <mergeCell ref="N7:N8"/>
    <mergeCell ref="C8:F8"/>
    <mergeCell ref="AE8:AJ8"/>
    <mergeCell ref="P8:R8"/>
    <mergeCell ref="S8:U8"/>
    <mergeCell ref="V8:X8"/>
    <mergeCell ref="D35:G35"/>
    <mergeCell ref="E24:F24"/>
    <mergeCell ref="C26:F26"/>
    <mergeCell ref="K28:M28"/>
    <mergeCell ref="N28:N30"/>
    <mergeCell ref="H29:H30"/>
    <mergeCell ref="I29:J29"/>
    <mergeCell ref="A28:G29"/>
    <mergeCell ref="H28:J28"/>
    <mergeCell ref="A31:C31"/>
    <mergeCell ref="D31:G31"/>
    <mergeCell ref="K29:K30"/>
    <mergeCell ref="L29:M29"/>
    <mergeCell ref="A30:G30"/>
    <mergeCell ref="B67:D67"/>
    <mergeCell ref="A53:N53"/>
    <mergeCell ref="A32:C32"/>
    <mergeCell ref="D32:G32"/>
    <mergeCell ref="A54:N54"/>
    <mergeCell ref="A55:N55"/>
    <mergeCell ref="A33:C33"/>
    <mergeCell ref="D33:G33"/>
    <mergeCell ref="A34:C34"/>
    <mergeCell ref="D34:G34"/>
    <mergeCell ref="D66:H66"/>
    <mergeCell ref="J66:N66"/>
    <mergeCell ref="A52:N52"/>
    <mergeCell ref="A35:C35"/>
    <mergeCell ref="G64:I64"/>
    <mergeCell ref="J64:M64"/>
    <mergeCell ref="AD21:AJ22"/>
    <mergeCell ref="P23:V23"/>
    <mergeCell ref="W23:AC23"/>
    <mergeCell ref="A69:N69"/>
    <mergeCell ref="Y8:AA8"/>
    <mergeCell ref="AB8:AD8"/>
    <mergeCell ref="L24:N25"/>
    <mergeCell ref="H26:I26"/>
    <mergeCell ref="L26:M26"/>
    <mergeCell ref="G27:K27"/>
    <mergeCell ref="P27:AI29"/>
    <mergeCell ref="A58:N58"/>
    <mergeCell ref="A59:N59"/>
    <mergeCell ref="C64:D64"/>
    <mergeCell ref="K67:N67"/>
    <mergeCell ref="G67:J67"/>
    <mergeCell ref="P67:V67"/>
    <mergeCell ref="W67:AC67"/>
    <mergeCell ref="AD67:AJ67"/>
    <mergeCell ref="W14:AC14"/>
    <mergeCell ref="AD14:AJ14"/>
    <mergeCell ref="P25:AJ26"/>
    <mergeCell ref="P20:V20"/>
    <mergeCell ref="P18:V19"/>
    <mergeCell ref="W18:AC19"/>
    <mergeCell ref="AD18:AJ19"/>
    <mergeCell ref="P16:AJ17"/>
    <mergeCell ref="P14:V14"/>
    <mergeCell ref="W20:AC20"/>
    <mergeCell ref="AD20:AJ20"/>
    <mergeCell ref="P21:V22"/>
    <mergeCell ref="W21:AC22"/>
    <mergeCell ref="AD23:AJ23"/>
    <mergeCell ref="P24:V24"/>
    <mergeCell ref="W24:AC24"/>
    <mergeCell ref="AD24:AJ24"/>
    <mergeCell ref="P63:V64"/>
    <mergeCell ref="P32:P33"/>
    <mergeCell ref="Q32:R32"/>
  </mergeCells>
  <phoneticPr fontId="1"/>
  <conditionalFormatting sqref="N26">
    <cfRule type="cellIs" dxfId="7" priority="13" operator="lessThan">
      <formula>10</formula>
    </cfRule>
  </conditionalFormatting>
  <conditionalFormatting sqref="L9:L23">
    <cfRule type="expression" dxfId="6" priority="5">
      <formula>AND($H9&lt;&gt;"",$L9="")</formula>
    </cfRule>
  </conditionalFormatting>
  <conditionalFormatting sqref="M9:M23">
    <cfRule type="expression" dxfId="5" priority="4">
      <formula>AND($H9&lt;&gt;"",$M9="")</formula>
    </cfRule>
  </conditionalFormatting>
  <conditionalFormatting sqref="H9:H23">
    <cfRule type="expression" dxfId="4" priority="1">
      <formula>AND($B9&lt;&gt;"",$H9="")</formula>
    </cfRule>
  </conditionalFormatting>
  <dataValidations count="5">
    <dataValidation type="list" allowBlank="1" showInputMessage="1" showErrorMessage="1" sqref="M68" xr:uid="{00000000-0002-0000-0300-000000000000}">
      <formula1>"レベル5：充分,レベル3：良好,レベル1：粗雑"</formula1>
    </dataValidation>
    <dataValidation allowBlank="1" showInputMessage="1" sqref="G9:G23 J9:K23" xr:uid="{00000000-0002-0000-0300-000001000000}"/>
    <dataValidation type="list" allowBlank="1" showInputMessage="1" sqref="H9:H23" xr:uid="{0706AE43-44A0-4541-A97B-9060268AC738}">
      <formula1>"A,B,C,D,F"</formula1>
    </dataValidation>
    <dataValidation type="list" allowBlank="1" showInputMessage="1" showErrorMessage="1" sqref="K67:N67" xr:uid="{00000000-0002-0000-0300-000003000000}">
      <formula1>"たいへん成長しました．,成長しました．,がんばりましょう．"</formula1>
    </dataValidation>
    <dataValidation type="list" showInputMessage="1" showErrorMessage="1" sqref="L9:M23" xr:uid="{00000000-0002-0000-0300-000004000000}">
      <formula1>"3,2,1,-"</formula1>
    </dataValidation>
  </dataValidations>
  <printOptions horizontalCentered="1"/>
  <pageMargins left="0.39370078740157483" right="0.39370078740157483" top="0.39370078740157483" bottom="0.19685039370078741" header="0.31496062992125984" footer="0.31496062992125984"/>
  <pageSetup paperSize="9" scale="96" orientation="portrait" r:id="rId1"/>
  <rowBreaks count="1" manualBreakCount="1">
    <brk id="49" max="1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579"/>
  <sheetViews>
    <sheetView view="pageBreakPreview" zoomScaleNormal="100" zoomScaleSheetLayoutView="100" workbookViewId="0">
      <selection activeCell="C9" sqref="C9"/>
    </sheetView>
  </sheetViews>
  <sheetFormatPr defaultColWidth="9.125" defaultRowHeight="13.5"/>
  <cols>
    <col min="1" max="1" width="3.625" style="99" customWidth="1"/>
    <col min="2" max="2" width="7.375" style="99" customWidth="1"/>
    <col min="3" max="3" width="8.625" style="99" customWidth="1"/>
    <col min="4" max="4" width="14.625" style="99" customWidth="1"/>
    <col min="5" max="5" width="5.625" style="99" bestFit="1" customWidth="1"/>
    <col min="6" max="6" width="3.625" style="99" customWidth="1"/>
    <col min="7" max="13" width="6.125" style="99" customWidth="1"/>
    <col min="14" max="14" width="9.625" style="99" customWidth="1"/>
    <col min="15" max="15" width="1.625" style="99" customWidth="1"/>
    <col min="16" max="37" width="4.625" style="99" customWidth="1"/>
    <col min="38" max="16384" width="9.125" style="99"/>
  </cols>
  <sheetData>
    <row r="1" spans="1:36" ht="17.25">
      <c r="A1" s="1" t="s">
        <v>408</v>
      </c>
      <c r="E1" s="3"/>
      <c r="L1" s="496"/>
      <c r="M1" s="496"/>
      <c r="N1" s="254" t="s">
        <v>55</v>
      </c>
      <c r="O1" s="56"/>
      <c r="P1" s="46" t="s">
        <v>218</v>
      </c>
    </row>
    <row r="2" spans="1:36" ht="20.100000000000001" customHeight="1">
      <c r="A2" s="98"/>
      <c r="B2" s="263" t="s">
        <v>56</v>
      </c>
      <c r="C2" s="264" t="str">
        <f ca="1">科目チェック!$C$2</f>
        <v xml:space="preserve"> 205100A </v>
      </c>
      <c r="D2" s="100"/>
      <c r="E2" s="263" t="s">
        <v>57</v>
      </c>
      <c r="F2" s="100" t="str">
        <f ca="1">科目チェック!$G$2</f>
        <v xml:space="preserve"> 琉大 機械 </v>
      </c>
      <c r="L2" s="101" t="s">
        <v>325</v>
      </c>
      <c r="M2" s="495" t="str">
        <f ca="1">CONCATENATE(" ",RIGHT(CELL("filename"),LEN(CELL("filename"))-FIND("]",CELL("filename")))," ")</f>
        <v xml:space="preserve"> 科目チェック </v>
      </c>
      <c r="N2" s="495"/>
      <c r="P2" s="46" t="s">
        <v>589</v>
      </c>
    </row>
    <row r="3" spans="1:36" ht="17.25">
      <c r="A3" s="102" t="s">
        <v>259</v>
      </c>
      <c r="L3" s="101" t="s">
        <v>324</v>
      </c>
      <c r="M3" s="497"/>
      <c r="N3" s="497"/>
      <c r="O3" s="57"/>
      <c r="P3" s="46" t="s">
        <v>315</v>
      </c>
    </row>
    <row r="4" spans="1:36" ht="24" customHeight="1" thickBot="1">
      <c r="A4" s="5" t="s">
        <v>444</v>
      </c>
      <c r="B4" s="26"/>
      <c r="C4" s="26"/>
      <c r="D4" s="26"/>
      <c r="E4" s="26"/>
      <c r="F4" s="26"/>
      <c r="G4" s="26"/>
      <c r="H4" s="26"/>
      <c r="I4" s="26"/>
      <c r="J4" s="26"/>
      <c r="K4" s="26"/>
      <c r="L4" s="26"/>
      <c r="M4" s="26"/>
      <c r="N4" s="26"/>
      <c r="O4" s="26"/>
      <c r="P4" s="26"/>
      <c r="Q4" s="26"/>
      <c r="R4" s="26"/>
      <c r="S4" s="26"/>
      <c r="T4" s="26"/>
      <c r="U4" s="26"/>
      <c r="V4" s="26"/>
      <c r="W4" s="26"/>
      <c r="X4" s="26"/>
    </row>
    <row r="5" spans="1:36" ht="75.95" customHeight="1" thickTop="1" thickBot="1">
      <c r="A5" s="498"/>
      <c r="B5" s="436"/>
      <c r="C5" s="436"/>
      <c r="D5" s="436"/>
      <c r="E5" s="436"/>
      <c r="F5" s="436"/>
      <c r="G5" s="436"/>
      <c r="H5" s="436"/>
      <c r="I5" s="436"/>
      <c r="J5" s="436"/>
      <c r="K5" s="436"/>
      <c r="L5" s="436"/>
      <c r="M5" s="436"/>
      <c r="N5" s="437"/>
      <c r="P5" s="162" t="s">
        <v>455</v>
      </c>
    </row>
    <row r="6" spans="1:36" ht="27.95" customHeight="1" thickTop="1" thickBot="1">
      <c r="A6" s="5" t="s">
        <v>54</v>
      </c>
      <c r="G6" s="499" t="s">
        <v>285</v>
      </c>
      <c r="H6" s="499"/>
      <c r="I6" s="499"/>
      <c r="J6" s="499"/>
      <c r="K6" s="499"/>
      <c r="L6" s="499"/>
      <c r="M6" s="499"/>
      <c r="N6" s="499"/>
      <c r="P6" s="5" t="s">
        <v>313</v>
      </c>
      <c r="Q6" s="25"/>
      <c r="R6" s="25"/>
      <c r="S6" s="25"/>
      <c r="T6" s="25"/>
      <c r="U6" s="25"/>
      <c r="V6" s="25"/>
      <c r="W6" s="25"/>
      <c r="X6" s="25"/>
      <c r="Y6" s="25"/>
      <c r="Z6" s="25"/>
      <c r="AA6" s="26"/>
      <c r="AB6" s="26"/>
      <c r="AC6" s="26"/>
      <c r="AD6" s="26"/>
      <c r="AE6" s="26"/>
      <c r="AF6" s="26"/>
      <c r="AG6" s="26"/>
      <c r="AH6" s="26"/>
    </row>
    <row r="7" spans="1:36" ht="14.25" customHeight="1" thickTop="1" thickBot="1">
      <c r="A7" s="485" t="s">
        <v>0</v>
      </c>
      <c r="B7" s="487" t="s">
        <v>53</v>
      </c>
      <c r="C7" s="488"/>
      <c r="D7" s="488"/>
      <c r="E7" s="488"/>
      <c r="F7" s="489"/>
      <c r="G7" s="305" t="s">
        <v>246</v>
      </c>
      <c r="H7" s="63" t="s">
        <v>73</v>
      </c>
      <c r="I7" s="62" t="s">
        <v>216</v>
      </c>
      <c r="J7" s="491" t="s">
        <v>567</v>
      </c>
      <c r="K7" s="493" t="s">
        <v>568</v>
      </c>
      <c r="L7" s="475" t="s">
        <v>569</v>
      </c>
      <c r="M7" s="477" t="s">
        <v>570</v>
      </c>
      <c r="N7" s="479" t="s">
        <v>268</v>
      </c>
      <c r="O7" s="58"/>
      <c r="P7" s="81" t="s">
        <v>312</v>
      </c>
      <c r="Q7" s="25"/>
      <c r="R7" s="25"/>
      <c r="S7" s="25"/>
      <c r="T7" s="25"/>
      <c r="U7" s="25"/>
      <c r="V7" s="25"/>
      <c r="W7" s="25"/>
      <c r="X7" s="25"/>
      <c r="Y7" s="25"/>
      <c r="Z7" s="25"/>
      <c r="AA7" s="26"/>
      <c r="AB7" s="26"/>
      <c r="AC7" s="26"/>
      <c r="AD7" s="26"/>
      <c r="AE7" s="26"/>
      <c r="AF7" s="26"/>
      <c r="AG7" s="26"/>
      <c r="AH7" s="26"/>
    </row>
    <row r="8" spans="1:36" ht="36" customHeight="1" thickTop="1">
      <c r="A8" s="486"/>
      <c r="B8" s="97" t="s">
        <v>217</v>
      </c>
      <c r="C8" s="481" t="s">
        <v>272</v>
      </c>
      <c r="D8" s="481"/>
      <c r="E8" s="481"/>
      <c r="F8" s="482"/>
      <c r="G8" s="490"/>
      <c r="H8" s="205" t="s">
        <v>405</v>
      </c>
      <c r="I8" s="96" t="s">
        <v>566</v>
      </c>
      <c r="J8" s="492"/>
      <c r="K8" s="494"/>
      <c r="L8" s="476"/>
      <c r="M8" s="478"/>
      <c r="N8" s="480"/>
      <c r="O8" s="58"/>
      <c r="P8" s="438" t="s">
        <v>411</v>
      </c>
      <c r="Q8" s="438"/>
      <c r="R8" s="438"/>
      <c r="S8" s="438" t="s">
        <v>412</v>
      </c>
      <c r="T8" s="438"/>
      <c r="U8" s="438"/>
      <c r="V8" s="438" t="s">
        <v>413</v>
      </c>
      <c r="W8" s="438"/>
      <c r="X8" s="438"/>
      <c r="Y8" s="438" t="s">
        <v>414</v>
      </c>
      <c r="Z8" s="438"/>
      <c r="AA8" s="438"/>
      <c r="AB8" s="438" t="s">
        <v>409</v>
      </c>
      <c r="AC8" s="438"/>
      <c r="AD8" s="438"/>
      <c r="AE8" s="483" t="s">
        <v>410</v>
      </c>
      <c r="AF8" s="484"/>
      <c r="AG8" s="484"/>
      <c r="AH8" s="484"/>
      <c r="AI8" s="484"/>
      <c r="AJ8" s="484"/>
    </row>
    <row r="9" spans="1:36" ht="15.95" customHeight="1">
      <c r="A9" s="284">
        <v>1</v>
      </c>
      <c r="B9" s="150"/>
      <c r="C9" s="228" t="str">
        <f>IF($B9="","",IFERROR(VLOOKUP($B9,科目チェック!$B$9:$H$32,2,FALSE),IFERROR(VLOOKUP($B9,科目チェック!$K$9:$Q$18,2,FALSE),IFERROR(VLOOKUP($B9,科目チェック!$K$30:$Q$41,2,FALSE),IFERROR(VLOOKUP($B9,科目チェック!$B$48:$H$96,2,FALSE),IFERROR(VLOOKUP($B9,科目チェック!$K$48:$Q$98,2,FALSE),IFERROR(VLOOKUP($B9,科目チェック!$K$30:$Q$41,2,FALSE),IFERROR(VLOOKUP($B9,科目チェック!$T$48:$Z$80,2,FALSE),IFERROR(VLOOKUP($B9,科目チェック!$T$84:$Z$91,2,FALSE),IFERROR(VLOOKUP($B9,科目チェック!$T$95:$Z$97,2,FALSE),"「履修科目チェック」のリストに該当番号無し"))))))))))</f>
        <v/>
      </c>
      <c r="D9" s="229"/>
      <c r="E9" s="229"/>
      <c r="F9" s="230"/>
      <c r="G9" s="284" t="str">
        <f>IF($B9="","",IFERROR(VLOOKUP($B9,科目チェック!$B$9:$H$32,3,FALSE),IFERROR(VLOOKUP($B9,科目チェック!$K$9:$Q$18,3,FALSE),IFERROR(VLOOKUP($B9,科目チェック!$K$30:$Q$41,3,FALSE),IFERROR(VLOOKUP($B9,科目チェック!$B$48:$H$96,3,FALSE),IFERROR(VLOOKUP($B9,科目チェック!$K$48:$Q$98,3,FALSE),IFERROR(VLOOKUP($B9,科目チェック!$K$30:$Q$41,3,FALSE),IFERROR(VLOOKUP($B9,科目チェック!$T$48:$Z$80,3,FALSE),IFERROR(VLOOKUP($B9,科目チェック!$T$84:$Z$91,3,FALSE),IFERROR(VLOOKUP($B9,科目チェック!$T$95:$Z$97,3,FALSE),"「履修科目チェック」のリストに該当番号無し"))))))))))</f>
        <v/>
      </c>
      <c r="H9" s="231"/>
      <c r="I9" s="285" t="str">
        <f>IF(H9="","",G9*LOOKUP(H9,{"A","B","C","D","F";4,3,2,1,0}))</f>
        <v/>
      </c>
      <c r="J9" s="284" t="str">
        <f>IF($B9="","",IFERROR(VLOOKUP($B9,科目チェック!$B$9:$H$32,6,FALSE),IFERROR(VLOOKUP($B9,科目チェック!$K$9:$Q$18,6,FALSE),IFERROR(VLOOKUP($B9,科目チェック!$K$30:$Q$41,6,FALSE),IFERROR(VLOOKUP($B9,科目チェック!$B$48:$H$96,6,FALSE),IFERROR(VLOOKUP($B9,科目チェック!$K$48:$Q$98,6,FALSE),IFERROR(VLOOKUP($B9,科目チェック!$K$30:$Q$41,6,FALSE),IFERROR(VLOOKUP($B9,科目チェック!$T$48:$Z$80,6,FALSE),IFERROR(VLOOKUP($B9,科目チェック!$T$84:$Z$91,6,FALSE),IFERROR(VLOOKUP($B9,科目チェック!$T$95:$Z$97,6,FALSE),"「履修科目チェック」のリストに該当番号無し"))))))))))</f>
        <v/>
      </c>
      <c r="K9" s="284" t="str">
        <f>IF($B9="","",IFERROR(VLOOKUP($B9,科目チェック!$B$9:$H$32,7,FALSE),IFERROR(VLOOKUP($B9,科目チェック!$K$9:$Q$18,7,FALSE),IFERROR(VLOOKUP($B9,科目チェック!$K$30:$Q$41,7,FALSE),IFERROR(VLOOKUP($B9,科目チェック!$B$48:$H$96,7,FALSE),IFERROR(VLOOKUP($B9,科目チェック!$K$48:$Q$98,7,FALSE),IFERROR(VLOOKUP($B9,科目チェック!$K$30:$Q$41,7,FALSE),IFERROR(VLOOKUP($B9,科目チェック!$T$48:$Z$80,7,FALSE),IFERROR(VLOOKUP($B9,科目チェック!$T$84:$Z$91,7,FALSE),IFERROR(VLOOKUP($B9,科目チェック!$T$95:$Z$97,7,FALSE),"「履修科目チェック」のリストに該当番号無し"))))))))))</f>
        <v/>
      </c>
      <c r="L9" s="232"/>
      <c r="M9" s="286"/>
      <c r="N9" s="233"/>
      <c r="P9" s="48" t="s">
        <v>467</v>
      </c>
      <c r="Q9" s="74"/>
      <c r="R9" s="74"/>
      <c r="S9" s="74"/>
      <c r="T9" s="74"/>
      <c r="U9" s="74"/>
      <c r="V9" s="74"/>
      <c r="W9" s="74"/>
      <c r="X9" s="74"/>
      <c r="Y9" s="74"/>
      <c r="Z9" s="74"/>
      <c r="AA9" s="74"/>
      <c r="AB9" s="74"/>
      <c r="AC9" s="74"/>
      <c r="AD9" s="74"/>
      <c r="AE9" s="74"/>
      <c r="AF9" s="74"/>
      <c r="AG9" s="74"/>
      <c r="AH9" s="74"/>
    </row>
    <row r="10" spans="1:36" ht="15.95" customHeight="1">
      <c r="A10" s="284">
        <v>2</v>
      </c>
      <c r="B10" s="150"/>
      <c r="C10" s="228" t="str">
        <f>IF($B10="","",IFERROR(VLOOKUP($B10,科目チェック!$B$9:$H$32,2,FALSE),IFERROR(VLOOKUP($B10,科目チェック!$K$9:$Q$18,2,FALSE),IFERROR(VLOOKUP($B10,科目チェック!$K$30:$Q$41,2,FALSE),IFERROR(VLOOKUP($B10,科目チェック!$B$48:$H$96,2,FALSE),IFERROR(VLOOKUP($B10,科目チェック!$K$48:$Q$98,2,FALSE),IFERROR(VLOOKUP($B10,科目チェック!$K$30:$Q$41,2,FALSE),IFERROR(VLOOKUP($B10,科目チェック!$T$48:$Z$80,2,FALSE),IFERROR(VLOOKUP($B10,科目チェック!$T$84:$Z$91,2,FALSE),IFERROR(VLOOKUP($B10,科目チェック!$T$95:$Z$97,2,FALSE),"「履修科目チェック」のリストに該当番号無し"))))))))))</f>
        <v/>
      </c>
      <c r="D10" s="229"/>
      <c r="E10" s="229"/>
      <c r="F10" s="230"/>
      <c r="G10" s="284" t="str">
        <f>IF($B10="","",IFERROR(VLOOKUP($B10,科目チェック!$B$9:$H$32,3,FALSE),IFERROR(VLOOKUP($B10,科目チェック!$K$9:$Q$18,3,FALSE),IFERROR(VLOOKUP($B10,科目チェック!$K$30:$Q$41,3,FALSE),IFERROR(VLOOKUP($B10,科目チェック!$B$48:$H$96,3,FALSE),IFERROR(VLOOKUP($B10,科目チェック!$K$48:$Q$98,3,FALSE),IFERROR(VLOOKUP($B10,科目チェック!$K$30:$Q$41,3,FALSE),IFERROR(VLOOKUP($B10,科目チェック!$T$48:$Z$80,3,FALSE),IFERROR(VLOOKUP($B10,科目チェック!$T$84:$Z$91,3,FALSE),IFERROR(VLOOKUP($B10,科目チェック!$T$95:$Z$97,3,FALSE),"「履修科目チェック」のリストに該当番号無し"))))))))))</f>
        <v/>
      </c>
      <c r="H10" s="231"/>
      <c r="I10" s="285" t="str">
        <f>IF(H10="","",G10*LOOKUP(H10,{"A","B","C","D","F";4,3,2,1,0}))</f>
        <v/>
      </c>
      <c r="J10" s="284" t="str">
        <f>IF($B10="","",IFERROR(VLOOKUP($B10,科目チェック!$B$9:$H$32,6,FALSE),IFERROR(VLOOKUP($B10,科目チェック!$K$9:$Q$18,6,FALSE),IFERROR(VLOOKUP($B10,科目チェック!$K$30:$Q$41,6,FALSE),IFERROR(VLOOKUP($B10,科目チェック!$B$48:$H$96,6,FALSE),IFERROR(VLOOKUP($B10,科目チェック!$K$48:$Q$98,6,FALSE),IFERROR(VLOOKUP($B10,科目チェック!$K$30:$Q$41,6,FALSE),IFERROR(VLOOKUP($B10,科目チェック!$T$48:$Z$80,6,FALSE),IFERROR(VLOOKUP($B10,科目チェック!$T$84:$Z$91,6,FALSE),IFERROR(VLOOKUP($B10,科目チェック!$T$95:$Z$97,6,FALSE),"「履修科目チェック」のリストに該当番号無し"))))))))))</f>
        <v/>
      </c>
      <c r="K10" s="284" t="str">
        <f>IF($B10="","",IFERROR(VLOOKUP($B10,科目チェック!$B$9:$H$32,7,FALSE),IFERROR(VLOOKUP($B10,科目チェック!$K$9:$Q$18,7,FALSE),IFERROR(VLOOKUP($B10,科目チェック!$K$30:$Q$41,7,FALSE),IFERROR(VLOOKUP($B10,科目チェック!$B$48:$H$96,7,FALSE),IFERROR(VLOOKUP($B10,科目チェック!$K$48:$Q$98,7,FALSE),IFERROR(VLOOKUP($B10,科目チェック!$K$30:$Q$41,7,FALSE),IFERROR(VLOOKUP($B10,科目チェック!$T$48:$Z$80,7,FALSE),IFERROR(VLOOKUP($B10,科目チェック!$T$84:$Z$91,7,FALSE),IFERROR(VLOOKUP($B10,科目チェック!$T$95:$Z$97,7,FALSE),"「履修科目チェック」のリストに該当番号無し"))))))))))</f>
        <v/>
      </c>
      <c r="L10" s="232"/>
      <c r="M10" s="286"/>
      <c r="N10" s="233"/>
      <c r="P10" s="429" t="s">
        <v>466</v>
      </c>
      <c r="Q10" s="429"/>
      <c r="R10" s="429"/>
      <c r="S10" s="429"/>
      <c r="T10" s="429"/>
      <c r="U10" s="429"/>
      <c r="V10" s="429"/>
      <c r="W10" s="429" t="s">
        <v>468</v>
      </c>
      <c r="X10" s="430"/>
      <c r="Y10" s="430"/>
      <c r="Z10" s="430"/>
      <c r="AA10" s="430"/>
      <c r="AB10" s="430"/>
      <c r="AC10" s="430"/>
      <c r="AD10" s="429" t="s">
        <v>469</v>
      </c>
      <c r="AE10" s="430"/>
      <c r="AF10" s="430"/>
      <c r="AG10" s="430"/>
      <c r="AH10" s="430"/>
      <c r="AI10" s="430"/>
      <c r="AJ10" s="430"/>
    </row>
    <row r="11" spans="1:36" ht="15.95" customHeight="1">
      <c r="A11" s="284">
        <v>3</v>
      </c>
      <c r="B11" s="150"/>
      <c r="C11" s="228" t="str">
        <f>IF($B11="","",IFERROR(VLOOKUP($B11,科目チェック!$B$9:$H$32,2,FALSE),IFERROR(VLOOKUP($B11,科目チェック!$K$9:$Q$18,2,FALSE),IFERROR(VLOOKUP($B11,科目チェック!$K$30:$Q$41,2,FALSE),IFERROR(VLOOKUP($B11,科目チェック!$B$48:$H$96,2,FALSE),IFERROR(VLOOKUP($B11,科目チェック!$K$48:$Q$98,2,FALSE),IFERROR(VLOOKUP($B11,科目チェック!$K$30:$Q$41,2,FALSE),IFERROR(VLOOKUP($B11,科目チェック!$T$48:$Z$80,2,FALSE),IFERROR(VLOOKUP($B11,科目チェック!$T$84:$Z$91,2,FALSE),IFERROR(VLOOKUP($B11,科目チェック!$T$95:$Z$97,2,FALSE),"「履修科目チェック」のリストに該当番号無し"))))))))))</f>
        <v/>
      </c>
      <c r="D11" s="229"/>
      <c r="E11" s="229"/>
      <c r="F11" s="230"/>
      <c r="G11" s="284" t="str">
        <f>IF($B11="","",IFERROR(VLOOKUP($B11,科目チェック!$B$9:$H$32,3,FALSE),IFERROR(VLOOKUP($B11,科目チェック!$K$9:$Q$18,3,FALSE),IFERROR(VLOOKUP($B11,科目チェック!$K$30:$Q$41,3,FALSE),IFERROR(VLOOKUP($B11,科目チェック!$B$48:$H$96,3,FALSE),IFERROR(VLOOKUP($B11,科目チェック!$K$48:$Q$98,3,FALSE),IFERROR(VLOOKUP($B11,科目チェック!$K$30:$Q$41,3,FALSE),IFERROR(VLOOKUP($B11,科目チェック!$T$48:$Z$80,3,FALSE),IFERROR(VLOOKUP($B11,科目チェック!$T$84:$Z$91,3,FALSE),IFERROR(VLOOKUP($B11,科目チェック!$T$95:$Z$97,3,FALSE),"「履修科目チェック」のリストに該当番号無し"))))))))))</f>
        <v/>
      </c>
      <c r="H11" s="231"/>
      <c r="I11" s="285" t="str">
        <f>IF(H11="","",G11*LOOKUP(H11,{"A","B","C","D","F";4,3,2,1,0}))</f>
        <v/>
      </c>
      <c r="J11" s="284" t="str">
        <f>IF($B11="","",IFERROR(VLOOKUP($B11,科目チェック!$B$9:$H$32,6,FALSE),IFERROR(VLOOKUP($B11,科目チェック!$K$9:$Q$18,6,FALSE),IFERROR(VLOOKUP($B11,科目チェック!$K$30:$Q$41,6,FALSE),IFERROR(VLOOKUP($B11,科目チェック!$B$48:$H$96,6,FALSE),IFERROR(VLOOKUP($B11,科目チェック!$K$48:$Q$98,6,FALSE),IFERROR(VLOOKUP($B11,科目チェック!$K$30:$Q$41,6,FALSE),IFERROR(VLOOKUP($B11,科目チェック!$T$48:$Z$80,6,FALSE),IFERROR(VLOOKUP($B11,科目チェック!$T$84:$Z$91,6,FALSE),IFERROR(VLOOKUP($B11,科目チェック!$T$95:$Z$97,6,FALSE),"「履修科目チェック」のリストに該当番号無し"))))))))))</f>
        <v/>
      </c>
      <c r="K11" s="284" t="str">
        <f>IF($B11="","",IFERROR(VLOOKUP($B11,科目チェック!$B$9:$H$32,7,FALSE),IFERROR(VLOOKUP($B11,科目チェック!$K$9:$Q$18,7,FALSE),IFERROR(VLOOKUP($B11,科目チェック!$K$30:$Q$41,7,FALSE),IFERROR(VLOOKUP($B11,科目チェック!$B$48:$H$96,7,FALSE),IFERROR(VLOOKUP($B11,科目チェック!$K$48:$Q$98,7,FALSE),IFERROR(VLOOKUP($B11,科目チェック!$K$30:$Q$41,7,FALSE),IFERROR(VLOOKUP($B11,科目チェック!$T$48:$Z$80,7,FALSE),IFERROR(VLOOKUP($B11,科目チェック!$T$84:$Z$91,7,FALSE),IFERROR(VLOOKUP($B11,科目チェック!$T$95:$Z$97,7,FALSE),"「履修科目チェック」のリストに該当番号無し"))))))))))</f>
        <v/>
      </c>
      <c r="L11" s="232"/>
      <c r="M11" s="286"/>
      <c r="N11" s="233"/>
      <c r="P11" s="429"/>
      <c r="Q11" s="429"/>
      <c r="R11" s="429"/>
      <c r="S11" s="429"/>
      <c r="T11" s="429"/>
      <c r="U11" s="429"/>
      <c r="V11" s="429"/>
      <c r="W11" s="430"/>
      <c r="X11" s="430"/>
      <c r="Y11" s="430"/>
      <c r="Z11" s="430"/>
      <c r="AA11" s="430"/>
      <c r="AB11" s="430"/>
      <c r="AC11" s="430"/>
      <c r="AD11" s="430"/>
      <c r="AE11" s="430"/>
      <c r="AF11" s="430"/>
      <c r="AG11" s="430"/>
      <c r="AH11" s="430"/>
      <c r="AI11" s="430"/>
      <c r="AJ11" s="430"/>
    </row>
    <row r="12" spans="1:36" ht="15.95" customHeight="1">
      <c r="A12" s="284">
        <v>4</v>
      </c>
      <c r="B12" s="150"/>
      <c r="C12" s="228" t="str">
        <f>IF($B12="","",IFERROR(VLOOKUP($B12,科目チェック!$B$9:$H$32,2,FALSE),IFERROR(VLOOKUP($B12,科目チェック!$K$9:$Q$18,2,FALSE),IFERROR(VLOOKUP($B12,科目チェック!$K$30:$Q$41,2,FALSE),IFERROR(VLOOKUP($B12,科目チェック!$B$48:$H$96,2,FALSE),IFERROR(VLOOKUP($B12,科目チェック!$K$48:$Q$98,2,FALSE),IFERROR(VLOOKUP($B12,科目チェック!$K$30:$Q$41,2,FALSE),IFERROR(VLOOKUP($B12,科目チェック!$T$48:$Z$80,2,FALSE),IFERROR(VLOOKUP($B12,科目チェック!$T$84:$Z$91,2,FALSE),IFERROR(VLOOKUP($B12,科目チェック!$T$95:$Z$97,2,FALSE),"「履修科目チェック」のリストに該当番号無し"))))))))))</f>
        <v/>
      </c>
      <c r="D12" s="229"/>
      <c r="E12" s="229"/>
      <c r="F12" s="230"/>
      <c r="G12" s="284" t="str">
        <f>IF($B12="","",IFERROR(VLOOKUP($B12,科目チェック!$B$9:$H$32,3,FALSE),IFERROR(VLOOKUP($B12,科目チェック!$K$9:$Q$18,3,FALSE),IFERROR(VLOOKUP($B12,科目チェック!$K$30:$Q$41,3,FALSE),IFERROR(VLOOKUP($B12,科目チェック!$B$48:$H$96,3,FALSE),IFERROR(VLOOKUP($B12,科目チェック!$K$48:$Q$98,3,FALSE),IFERROR(VLOOKUP($B12,科目チェック!$K$30:$Q$41,3,FALSE),IFERROR(VLOOKUP($B12,科目チェック!$T$48:$Z$80,3,FALSE),IFERROR(VLOOKUP($B12,科目チェック!$T$84:$Z$91,3,FALSE),IFERROR(VLOOKUP($B12,科目チェック!$T$95:$Z$97,3,FALSE),"「履修科目チェック」のリストに該当番号無し"))))))))))</f>
        <v/>
      </c>
      <c r="H12" s="231"/>
      <c r="I12" s="285" t="str">
        <f>IF(H12="","",G12*LOOKUP(H12,{"A","B","C","D","F";4,3,2,1,0}))</f>
        <v/>
      </c>
      <c r="J12" s="284" t="str">
        <f>IF($B12="","",IFERROR(VLOOKUP($B12,科目チェック!$B$9:$H$32,6,FALSE),IFERROR(VLOOKUP($B12,科目チェック!$K$9:$Q$18,6,FALSE),IFERROR(VLOOKUP($B12,科目チェック!$K$30:$Q$41,6,FALSE),IFERROR(VLOOKUP($B12,科目チェック!$B$48:$H$96,6,FALSE),IFERROR(VLOOKUP($B12,科目チェック!$K$48:$Q$98,6,FALSE),IFERROR(VLOOKUP($B12,科目チェック!$K$30:$Q$41,6,FALSE),IFERROR(VLOOKUP($B12,科目チェック!$T$48:$Z$80,6,FALSE),IFERROR(VLOOKUP($B12,科目チェック!$T$84:$Z$91,6,FALSE),IFERROR(VLOOKUP($B12,科目チェック!$T$95:$Z$97,6,FALSE),"「履修科目チェック」のリストに該当番号無し"))))))))))</f>
        <v/>
      </c>
      <c r="K12" s="284" t="str">
        <f>IF($B12="","",IFERROR(VLOOKUP($B12,科目チェック!$B$9:$H$32,7,FALSE),IFERROR(VLOOKUP($B12,科目チェック!$K$9:$Q$18,7,FALSE),IFERROR(VLOOKUP($B12,科目チェック!$K$30:$Q$41,7,FALSE),IFERROR(VLOOKUP($B12,科目チェック!$B$48:$H$96,7,FALSE),IFERROR(VLOOKUP($B12,科目チェック!$K$48:$Q$98,7,FALSE),IFERROR(VLOOKUP($B12,科目チェック!$K$30:$Q$41,7,FALSE),IFERROR(VLOOKUP($B12,科目チェック!$T$48:$Z$80,7,FALSE),IFERROR(VLOOKUP($B12,科目チェック!$T$84:$Z$91,7,FALSE),IFERROR(VLOOKUP($B12,科目チェック!$T$95:$Z$97,7,FALSE),"「履修科目チェック」のリストに該当番号無し"))))))))))</f>
        <v/>
      </c>
      <c r="L12" s="232"/>
      <c r="M12" s="286"/>
      <c r="N12" s="233"/>
      <c r="P12" s="427" t="s">
        <v>470</v>
      </c>
      <c r="Q12" s="427"/>
      <c r="R12" s="427"/>
      <c r="S12" s="427"/>
      <c r="T12" s="427"/>
      <c r="U12" s="427"/>
      <c r="V12" s="427"/>
      <c r="W12" s="427" t="s">
        <v>472</v>
      </c>
      <c r="X12" s="428"/>
      <c r="Y12" s="428"/>
      <c r="Z12" s="428"/>
      <c r="AA12" s="428"/>
      <c r="AB12" s="428"/>
      <c r="AC12" s="428"/>
      <c r="AD12" s="427" t="s">
        <v>473</v>
      </c>
      <c r="AE12" s="428"/>
      <c r="AF12" s="428"/>
      <c r="AG12" s="428"/>
      <c r="AH12" s="428"/>
      <c r="AI12" s="428"/>
      <c r="AJ12" s="428"/>
    </row>
    <row r="13" spans="1:36" ht="15.95" customHeight="1">
      <c r="A13" s="284">
        <v>5</v>
      </c>
      <c r="B13" s="150"/>
      <c r="C13" s="228" t="str">
        <f>IF($B13="","",IFERROR(VLOOKUP($B13,科目チェック!$B$9:$H$32,2,FALSE),IFERROR(VLOOKUP($B13,科目チェック!$K$9:$Q$18,2,FALSE),IFERROR(VLOOKUP($B13,科目チェック!$K$30:$Q$41,2,FALSE),IFERROR(VLOOKUP($B13,科目チェック!$B$48:$H$96,2,FALSE),IFERROR(VLOOKUP($B13,科目チェック!$K$48:$Q$98,2,FALSE),IFERROR(VLOOKUP($B13,科目チェック!$K$30:$Q$41,2,FALSE),IFERROR(VLOOKUP($B13,科目チェック!$T$48:$Z$80,2,FALSE),IFERROR(VLOOKUP($B13,科目チェック!$T$84:$Z$91,2,FALSE),IFERROR(VLOOKUP($B13,科目チェック!$T$95:$Z$97,2,FALSE),"「履修科目チェック」のリストに該当番号無し"))))))))))</f>
        <v/>
      </c>
      <c r="D13" s="229"/>
      <c r="E13" s="229"/>
      <c r="F13" s="230"/>
      <c r="G13" s="284" t="str">
        <f>IF($B13="","",IFERROR(VLOOKUP($B13,科目チェック!$B$9:$H$32,3,FALSE),IFERROR(VLOOKUP($B13,科目チェック!$K$9:$Q$18,3,FALSE),IFERROR(VLOOKUP($B13,科目チェック!$K$30:$Q$41,3,FALSE),IFERROR(VLOOKUP($B13,科目チェック!$B$48:$H$96,3,FALSE),IFERROR(VLOOKUP($B13,科目チェック!$K$48:$Q$98,3,FALSE),IFERROR(VLOOKUP($B13,科目チェック!$K$30:$Q$41,3,FALSE),IFERROR(VLOOKUP($B13,科目チェック!$T$48:$Z$80,3,FALSE),IFERROR(VLOOKUP($B13,科目チェック!$T$84:$Z$91,3,FALSE),IFERROR(VLOOKUP($B13,科目チェック!$T$95:$Z$97,3,FALSE),"「履修科目チェック」のリストに該当番号無し"))))))))))</f>
        <v/>
      </c>
      <c r="H13" s="231"/>
      <c r="I13" s="285" t="str">
        <f>IF(H13="","",G13*LOOKUP(H13,{"A","B","C","D","F";4,3,2,1,0}))</f>
        <v/>
      </c>
      <c r="J13" s="284" t="str">
        <f>IF($B13="","",IFERROR(VLOOKUP($B13,科目チェック!$B$9:$H$32,6,FALSE),IFERROR(VLOOKUP($B13,科目チェック!$K$9:$Q$18,6,FALSE),IFERROR(VLOOKUP($B13,科目チェック!$K$30:$Q$41,6,FALSE),IFERROR(VLOOKUP($B13,科目チェック!$B$48:$H$96,6,FALSE),IFERROR(VLOOKUP($B13,科目チェック!$K$48:$Q$98,6,FALSE),IFERROR(VLOOKUP($B13,科目チェック!$K$30:$Q$41,6,FALSE),IFERROR(VLOOKUP($B13,科目チェック!$T$48:$Z$80,6,FALSE),IFERROR(VLOOKUP($B13,科目チェック!$T$84:$Z$91,6,FALSE),IFERROR(VLOOKUP($B13,科目チェック!$T$95:$Z$97,6,FALSE),"「履修科目チェック」のリストに該当番号無し"))))))))))</f>
        <v/>
      </c>
      <c r="K13" s="284" t="str">
        <f>IF($B13="","",IFERROR(VLOOKUP($B13,科目チェック!$B$9:$H$32,7,FALSE),IFERROR(VLOOKUP($B13,科目チェック!$K$9:$Q$18,7,FALSE),IFERROR(VLOOKUP($B13,科目チェック!$K$30:$Q$41,7,FALSE),IFERROR(VLOOKUP($B13,科目チェック!$B$48:$H$96,7,FALSE),IFERROR(VLOOKUP($B13,科目チェック!$K$48:$Q$98,7,FALSE),IFERROR(VLOOKUP($B13,科目チェック!$K$30:$Q$41,7,FALSE),IFERROR(VLOOKUP($B13,科目チェック!$T$48:$Z$80,7,FALSE),IFERROR(VLOOKUP($B13,科目チェック!$T$84:$Z$91,7,FALSE),IFERROR(VLOOKUP($B13,科目チェック!$T$95:$Z$97,7,FALSE),"「履修科目チェック」のリストに該当番号無し"))))))))))</f>
        <v/>
      </c>
      <c r="L13" s="232"/>
      <c r="M13" s="286"/>
      <c r="N13" s="233"/>
      <c r="P13" s="406"/>
      <c r="Q13" s="406"/>
      <c r="R13" s="406"/>
      <c r="S13" s="406"/>
      <c r="T13" s="406"/>
      <c r="U13" s="406"/>
      <c r="V13" s="406"/>
      <c r="W13" s="407"/>
      <c r="X13" s="407"/>
      <c r="Y13" s="407"/>
      <c r="Z13" s="407"/>
      <c r="AA13" s="407"/>
      <c r="AB13" s="407"/>
      <c r="AC13" s="407"/>
      <c r="AD13" s="407"/>
      <c r="AE13" s="407"/>
      <c r="AF13" s="407"/>
      <c r="AG13" s="407"/>
      <c r="AH13" s="407"/>
      <c r="AI13" s="407"/>
      <c r="AJ13" s="407"/>
    </row>
    <row r="14" spans="1:36" ht="15.95" customHeight="1">
      <c r="A14" s="284">
        <v>6</v>
      </c>
      <c r="B14" s="150"/>
      <c r="C14" s="228" t="str">
        <f>IF($B14="","",IFERROR(VLOOKUP($B14,科目チェック!$B$9:$H$32,2,FALSE),IFERROR(VLOOKUP($B14,科目チェック!$K$9:$Q$18,2,FALSE),IFERROR(VLOOKUP($B14,科目チェック!$K$30:$Q$41,2,FALSE),IFERROR(VLOOKUP($B14,科目チェック!$B$48:$H$96,2,FALSE),IFERROR(VLOOKUP($B14,科目チェック!$K$48:$Q$98,2,FALSE),IFERROR(VLOOKUP($B14,科目チェック!$K$30:$Q$41,2,FALSE),IFERROR(VLOOKUP($B14,科目チェック!$T$48:$Z$80,2,FALSE),IFERROR(VLOOKUP($B14,科目チェック!$T$84:$Z$91,2,FALSE),IFERROR(VLOOKUP($B14,科目チェック!$T$95:$Z$97,2,FALSE),"「履修科目チェック」のリストに該当番号無し"))))))))))</f>
        <v/>
      </c>
      <c r="D14" s="229"/>
      <c r="E14" s="229"/>
      <c r="F14" s="230"/>
      <c r="G14" s="284" t="str">
        <f>IF($B14="","",IFERROR(VLOOKUP($B14,科目チェック!$B$9:$H$32,3,FALSE),IFERROR(VLOOKUP($B14,科目チェック!$K$9:$Q$18,3,FALSE),IFERROR(VLOOKUP($B14,科目チェック!$K$30:$Q$41,3,FALSE),IFERROR(VLOOKUP($B14,科目チェック!$B$48:$H$96,3,FALSE),IFERROR(VLOOKUP($B14,科目チェック!$K$48:$Q$98,3,FALSE),IFERROR(VLOOKUP($B14,科目チェック!$K$30:$Q$41,3,FALSE),IFERROR(VLOOKUP($B14,科目チェック!$T$48:$Z$80,3,FALSE),IFERROR(VLOOKUP($B14,科目チェック!$T$84:$Z$91,3,FALSE),IFERROR(VLOOKUP($B14,科目チェック!$T$95:$Z$97,3,FALSE),"「履修科目チェック」のリストに該当番号無し"))))))))))</f>
        <v/>
      </c>
      <c r="H14" s="231"/>
      <c r="I14" s="285" t="str">
        <f>IF(H14="","",G14*LOOKUP(H14,{"A","B","C","D","F";4,3,2,1,0}))</f>
        <v/>
      </c>
      <c r="J14" s="284" t="str">
        <f>IF($B14="","",IFERROR(VLOOKUP($B14,科目チェック!$B$9:$H$32,6,FALSE),IFERROR(VLOOKUP($B14,科目チェック!$K$9:$Q$18,6,FALSE),IFERROR(VLOOKUP($B14,科目チェック!$K$30:$Q$41,6,FALSE),IFERROR(VLOOKUP($B14,科目チェック!$B$48:$H$96,6,FALSE),IFERROR(VLOOKUP($B14,科目チェック!$K$48:$Q$98,6,FALSE),IFERROR(VLOOKUP($B14,科目チェック!$K$30:$Q$41,6,FALSE),IFERROR(VLOOKUP($B14,科目チェック!$T$48:$Z$80,6,FALSE),IFERROR(VLOOKUP($B14,科目チェック!$T$84:$Z$91,6,FALSE),IFERROR(VLOOKUP($B14,科目チェック!$T$95:$Z$97,6,FALSE),"「履修科目チェック」のリストに該当番号無し"))))))))))</f>
        <v/>
      </c>
      <c r="K14" s="284" t="str">
        <f>IF($B14="","",IFERROR(VLOOKUP($B14,科目チェック!$B$9:$H$32,7,FALSE),IFERROR(VLOOKUP($B14,科目チェック!$K$9:$Q$18,7,FALSE),IFERROR(VLOOKUP($B14,科目チェック!$K$30:$Q$41,7,FALSE),IFERROR(VLOOKUP($B14,科目チェック!$B$48:$H$96,7,FALSE),IFERROR(VLOOKUP($B14,科目チェック!$K$48:$Q$98,7,FALSE),IFERROR(VLOOKUP($B14,科目チェック!$K$30:$Q$41,7,FALSE),IFERROR(VLOOKUP($B14,科目チェック!$T$48:$Z$80,7,FALSE),IFERROR(VLOOKUP($B14,科目チェック!$T$84:$Z$91,7,FALSE),IFERROR(VLOOKUP($B14,科目チェック!$T$95:$Z$97,7,FALSE),"「履修科目チェック」のリストに該当番号無し"))))))))))</f>
        <v/>
      </c>
      <c r="L14" s="232"/>
      <c r="M14" s="286"/>
      <c r="N14" s="233"/>
      <c r="P14" s="422" t="s">
        <v>471</v>
      </c>
      <c r="Q14" s="433"/>
      <c r="R14" s="433"/>
      <c r="S14" s="433"/>
      <c r="T14" s="433"/>
      <c r="U14" s="433"/>
      <c r="V14" s="434"/>
      <c r="W14" s="422" t="s">
        <v>471</v>
      </c>
      <c r="X14" s="423"/>
      <c r="Y14" s="423"/>
      <c r="Z14" s="423"/>
      <c r="AA14" s="423"/>
      <c r="AB14" s="423"/>
      <c r="AC14" s="424"/>
      <c r="AD14" s="422" t="s">
        <v>474</v>
      </c>
      <c r="AE14" s="423"/>
      <c r="AF14" s="423"/>
      <c r="AG14" s="423"/>
      <c r="AH14" s="423"/>
      <c r="AI14" s="423"/>
      <c r="AJ14" s="424"/>
    </row>
    <row r="15" spans="1:36" ht="15.95" customHeight="1">
      <c r="A15" s="284">
        <v>7</v>
      </c>
      <c r="B15" s="150"/>
      <c r="C15" s="228" t="str">
        <f>IF($B15="","",IFERROR(VLOOKUP($B15,科目チェック!$B$9:$H$32,2,FALSE),IFERROR(VLOOKUP($B15,科目チェック!$K$9:$Q$18,2,FALSE),IFERROR(VLOOKUP($B15,科目チェック!$K$30:$Q$41,2,FALSE),IFERROR(VLOOKUP($B15,科目チェック!$B$48:$H$96,2,FALSE),IFERROR(VLOOKUP($B15,科目チェック!$K$48:$Q$98,2,FALSE),IFERROR(VLOOKUP($B15,科目チェック!$K$30:$Q$41,2,FALSE),IFERROR(VLOOKUP($B15,科目チェック!$T$48:$Z$80,2,FALSE),IFERROR(VLOOKUP($B15,科目チェック!$T$84:$Z$91,2,FALSE),IFERROR(VLOOKUP($B15,科目チェック!$T$95:$Z$97,2,FALSE),"「履修科目チェック」のリストに該当番号無し"))))))))))</f>
        <v/>
      </c>
      <c r="D15" s="229"/>
      <c r="E15" s="229"/>
      <c r="F15" s="230"/>
      <c r="G15" s="284" t="str">
        <f>IF($B15="","",IFERROR(VLOOKUP($B15,科目チェック!$B$9:$H$32,3,FALSE),IFERROR(VLOOKUP($B15,科目チェック!$K$9:$Q$18,3,FALSE),IFERROR(VLOOKUP($B15,科目チェック!$K$30:$Q$41,3,FALSE),IFERROR(VLOOKUP($B15,科目チェック!$B$48:$H$96,3,FALSE),IFERROR(VLOOKUP($B15,科目チェック!$K$48:$Q$98,3,FALSE),IFERROR(VLOOKUP($B15,科目チェック!$K$30:$Q$41,3,FALSE),IFERROR(VLOOKUP($B15,科目チェック!$T$48:$Z$80,3,FALSE),IFERROR(VLOOKUP($B15,科目チェック!$T$84:$Z$91,3,FALSE),IFERROR(VLOOKUP($B15,科目チェック!$T$95:$Z$97,3,FALSE),"「履修科目チェック」のリストに該当番号無し"))))))))))</f>
        <v/>
      </c>
      <c r="H15" s="231"/>
      <c r="I15" s="285" t="str">
        <f>IF(H15="","",G15*LOOKUP(H15,{"A","B","C","D","F";4,3,2,1,0}))</f>
        <v/>
      </c>
      <c r="J15" s="284" t="str">
        <f>IF($B15="","",IFERROR(VLOOKUP($B15,科目チェック!$B$9:$H$32,6,FALSE),IFERROR(VLOOKUP($B15,科目チェック!$K$9:$Q$18,6,FALSE),IFERROR(VLOOKUP($B15,科目チェック!$K$30:$Q$41,6,FALSE),IFERROR(VLOOKUP($B15,科目チェック!$B$48:$H$96,6,FALSE),IFERROR(VLOOKUP($B15,科目チェック!$K$48:$Q$98,6,FALSE),IFERROR(VLOOKUP($B15,科目チェック!$K$30:$Q$41,6,FALSE),IFERROR(VLOOKUP($B15,科目チェック!$T$48:$Z$80,6,FALSE),IFERROR(VLOOKUP($B15,科目チェック!$T$84:$Z$91,6,FALSE),IFERROR(VLOOKUP($B15,科目チェック!$T$95:$Z$97,6,FALSE),"「履修科目チェック」のリストに該当番号無し"))))))))))</f>
        <v/>
      </c>
      <c r="K15" s="284" t="str">
        <f>IF($B15="","",IFERROR(VLOOKUP($B15,科目チェック!$B$9:$H$32,7,FALSE),IFERROR(VLOOKUP($B15,科目チェック!$K$9:$Q$18,7,FALSE),IFERROR(VLOOKUP($B15,科目チェック!$K$30:$Q$41,7,FALSE),IFERROR(VLOOKUP($B15,科目チェック!$B$48:$H$96,7,FALSE),IFERROR(VLOOKUP($B15,科目チェック!$K$48:$Q$98,7,FALSE),IFERROR(VLOOKUP($B15,科目チェック!$K$30:$Q$41,7,FALSE),IFERROR(VLOOKUP($B15,科目チェック!$T$48:$Z$80,7,FALSE),IFERROR(VLOOKUP($B15,科目チェック!$T$84:$Z$91,7,FALSE),IFERROR(VLOOKUP($B15,科目チェック!$T$95:$Z$97,7,FALSE),"「履修科目チェック」のリストに該当番号無し"))))))))))</f>
        <v/>
      </c>
      <c r="L15" s="232"/>
      <c r="M15" s="286"/>
      <c r="N15" s="233"/>
      <c r="P15" s="185"/>
      <c r="Q15" s="185"/>
      <c r="R15" s="185"/>
      <c r="S15" s="185"/>
      <c r="T15" s="185"/>
      <c r="U15" s="185"/>
      <c r="V15" s="185"/>
      <c r="W15" s="185"/>
      <c r="X15" s="234"/>
      <c r="Y15" s="234"/>
      <c r="Z15" s="234"/>
      <c r="AA15" s="234"/>
      <c r="AB15" s="234"/>
      <c r="AC15" s="234"/>
      <c r="AD15" s="185"/>
      <c r="AE15" s="234"/>
      <c r="AF15" s="234"/>
      <c r="AG15" s="234"/>
      <c r="AH15" s="234"/>
      <c r="AI15" s="234"/>
      <c r="AJ15" s="234"/>
    </row>
    <row r="16" spans="1:36" ht="15.95" customHeight="1">
      <c r="A16" s="284">
        <v>8</v>
      </c>
      <c r="B16" s="150"/>
      <c r="C16" s="228" t="str">
        <f>IF($B16="","",IFERROR(VLOOKUP($B16,科目チェック!$B$9:$H$32,2,FALSE),IFERROR(VLOOKUP($B16,科目チェック!$K$9:$Q$18,2,FALSE),IFERROR(VLOOKUP($B16,科目チェック!$K$30:$Q$41,2,FALSE),IFERROR(VLOOKUP($B16,科目チェック!$B$48:$H$96,2,FALSE),IFERROR(VLOOKUP($B16,科目チェック!$K$48:$Q$98,2,FALSE),IFERROR(VLOOKUP($B16,科目チェック!$K$30:$Q$41,2,FALSE),IFERROR(VLOOKUP($B16,科目チェック!$T$48:$Z$80,2,FALSE),IFERROR(VLOOKUP($B16,科目チェック!$T$84:$Z$91,2,FALSE),IFERROR(VLOOKUP($B16,科目チェック!$T$95:$Z$97,2,FALSE),"「履修科目チェック」のリストに該当番号無し"))))))))))</f>
        <v/>
      </c>
      <c r="D16" s="229"/>
      <c r="E16" s="229"/>
      <c r="F16" s="230"/>
      <c r="G16" s="284" t="str">
        <f>IF($B16="","",IFERROR(VLOOKUP($B16,科目チェック!$B$9:$H$32,3,FALSE),IFERROR(VLOOKUP($B16,科目チェック!$K$9:$Q$18,3,FALSE),IFERROR(VLOOKUP($B16,科目チェック!$K$30:$Q$41,3,FALSE),IFERROR(VLOOKUP($B16,科目チェック!$B$48:$H$96,3,FALSE),IFERROR(VLOOKUP($B16,科目チェック!$K$48:$Q$98,3,FALSE),IFERROR(VLOOKUP($B16,科目チェック!$K$30:$Q$41,3,FALSE),IFERROR(VLOOKUP($B16,科目チェック!$T$48:$Z$80,3,FALSE),IFERROR(VLOOKUP($B16,科目チェック!$T$84:$Z$91,3,FALSE),IFERROR(VLOOKUP($B16,科目チェック!$T$95:$Z$97,3,FALSE),"「履修科目チェック」のリストに該当番号無し"))))))))))</f>
        <v/>
      </c>
      <c r="H16" s="231"/>
      <c r="I16" s="285" t="str">
        <f>IF(H16="","",G16*LOOKUP(H16,{"A","B","C","D","F";4,3,2,1,0}))</f>
        <v/>
      </c>
      <c r="J16" s="284" t="str">
        <f>IF($B16="","",IFERROR(VLOOKUP($B16,科目チェック!$B$9:$H$32,6,FALSE),IFERROR(VLOOKUP($B16,科目チェック!$K$9:$Q$18,6,FALSE),IFERROR(VLOOKUP($B16,科目チェック!$K$30:$Q$41,6,FALSE),IFERROR(VLOOKUP($B16,科目チェック!$B$48:$H$96,6,FALSE),IFERROR(VLOOKUP($B16,科目チェック!$K$48:$Q$98,6,FALSE),IFERROR(VLOOKUP($B16,科目チェック!$K$30:$Q$41,6,FALSE),IFERROR(VLOOKUP($B16,科目チェック!$T$48:$Z$80,6,FALSE),IFERROR(VLOOKUP($B16,科目チェック!$T$84:$Z$91,6,FALSE),IFERROR(VLOOKUP($B16,科目チェック!$T$95:$Z$97,6,FALSE),"「履修科目チェック」のリストに該当番号無し"))))))))))</f>
        <v/>
      </c>
      <c r="K16" s="284" t="str">
        <f>IF($B16="","",IFERROR(VLOOKUP($B16,科目チェック!$B$9:$H$32,7,FALSE),IFERROR(VLOOKUP($B16,科目チェック!$K$9:$Q$18,7,FALSE),IFERROR(VLOOKUP($B16,科目チェック!$K$30:$Q$41,7,FALSE),IFERROR(VLOOKUP($B16,科目チェック!$B$48:$H$96,7,FALSE),IFERROR(VLOOKUP($B16,科目チェック!$K$48:$Q$98,7,FALSE),IFERROR(VLOOKUP($B16,科目チェック!$K$30:$Q$41,7,FALSE),IFERROR(VLOOKUP($B16,科目チェック!$T$48:$Z$80,7,FALSE),IFERROR(VLOOKUP($B16,科目チェック!$T$84:$Z$91,7,FALSE),IFERROR(VLOOKUP($B16,科目チェック!$T$95:$Z$97,7,FALSE),"「履修科目チェック」のリストに該当番号無し"))))))))))</f>
        <v/>
      </c>
      <c r="L16" s="232"/>
      <c r="M16" s="286"/>
      <c r="N16" s="233"/>
      <c r="P16" s="431" t="s">
        <v>498</v>
      </c>
      <c r="Q16" s="431"/>
      <c r="R16" s="431"/>
      <c r="S16" s="431"/>
      <c r="T16" s="431"/>
      <c r="U16" s="431"/>
      <c r="V16" s="431"/>
      <c r="W16" s="431"/>
      <c r="X16" s="431"/>
      <c r="Y16" s="431"/>
      <c r="Z16" s="431"/>
      <c r="AA16" s="431"/>
      <c r="AB16" s="431"/>
      <c r="AC16" s="431"/>
      <c r="AD16" s="431"/>
      <c r="AE16" s="431"/>
      <c r="AF16" s="431"/>
      <c r="AG16" s="431"/>
      <c r="AH16" s="431"/>
      <c r="AI16" s="431"/>
      <c r="AJ16" s="431"/>
    </row>
    <row r="17" spans="1:36" ht="15.95" customHeight="1">
      <c r="A17" s="284">
        <v>9</v>
      </c>
      <c r="B17" s="150"/>
      <c r="C17" s="228" t="str">
        <f>IF($B17="","",IFERROR(VLOOKUP($B17,科目チェック!$B$9:$H$32,2,FALSE),IFERROR(VLOOKUP($B17,科目チェック!$K$9:$Q$18,2,FALSE),IFERROR(VLOOKUP($B17,科目チェック!$K$30:$Q$41,2,FALSE),IFERROR(VLOOKUP($B17,科目チェック!$B$48:$H$96,2,FALSE),IFERROR(VLOOKUP($B17,科目チェック!$K$48:$Q$98,2,FALSE),IFERROR(VLOOKUP($B17,科目チェック!$K$30:$Q$41,2,FALSE),IFERROR(VLOOKUP($B17,科目チェック!$T$48:$Z$80,2,FALSE),IFERROR(VLOOKUP($B17,科目チェック!$T$84:$Z$91,2,FALSE),IFERROR(VLOOKUP($B17,科目チェック!$T$95:$Z$97,2,FALSE),"「履修科目チェック」のリストに該当番号無し"))))))))))</f>
        <v/>
      </c>
      <c r="D17" s="229"/>
      <c r="E17" s="229"/>
      <c r="F17" s="230"/>
      <c r="G17" s="284" t="str">
        <f>IF($B17="","",IFERROR(VLOOKUP($B17,科目チェック!$B$9:$H$32,3,FALSE),IFERROR(VLOOKUP($B17,科目チェック!$K$9:$Q$18,3,FALSE),IFERROR(VLOOKUP($B17,科目チェック!$K$30:$Q$41,3,FALSE),IFERROR(VLOOKUP($B17,科目チェック!$B$48:$H$96,3,FALSE),IFERROR(VLOOKUP($B17,科目チェック!$K$48:$Q$98,3,FALSE),IFERROR(VLOOKUP($B17,科目チェック!$K$30:$Q$41,3,FALSE),IFERROR(VLOOKUP($B17,科目チェック!$T$48:$Z$80,3,FALSE),IFERROR(VLOOKUP($B17,科目チェック!$T$84:$Z$91,3,FALSE),IFERROR(VLOOKUP($B17,科目チェック!$T$95:$Z$97,3,FALSE),"「履修科目チェック」のリストに該当番号無し"))))))))))</f>
        <v/>
      </c>
      <c r="H17" s="231"/>
      <c r="I17" s="285" t="str">
        <f>IF(H17="","",G17*LOOKUP(H17,{"A","B","C","D","F";4,3,2,1,0}))</f>
        <v/>
      </c>
      <c r="J17" s="284" t="str">
        <f>IF($B17="","",IFERROR(VLOOKUP($B17,科目チェック!$B$9:$H$32,6,FALSE),IFERROR(VLOOKUP($B17,科目チェック!$K$9:$Q$18,6,FALSE),IFERROR(VLOOKUP($B17,科目チェック!$K$30:$Q$41,6,FALSE),IFERROR(VLOOKUP($B17,科目チェック!$B$48:$H$96,6,FALSE),IFERROR(VLOOKUP($B17,科目チェック!$K$48:$Q$98,6,FALSE),IFERROR(VLOOKUP($B17,科目チェック!$K$30:$Q$41,6,FALSE),IFERROR(VLOOKUP($B17,科目チェック!$T$48:$Z$80,6,FALSE),IFERROR(VLOOKUP($B17,科目チェック!$T$84:$Z$91,6,FALSE),IFERROR(VLOOKUP($B17,科目チェック!$T$95:$Z$97,6,FALSE),"「履修科目チェック」のリストに該当番号無し"))))))))))</f>
        <v/>
      </c>
      <c r="K17" s="284" t="str">
        <f>IF($B17="","",IFERROR(VLOOKUP($B17,科目チェック!$B$9:$H$32,7,FALSE),IFERROR(VLOOKUP($B17,科目チェック!$K$9:$Q$18,7,FALSE),IFERROR(VLOOKUP($B17,科目チェック!$K$30:$Q$41,7,FALSE),IFERROR(VLOOKUP($B17,科目チェック!$B$48:$H$96,7,FALSE),IFERROR(VLOOKUP($B17,科目チェック!$K$48:$Q$98,7,FALSE),IFERROR(VLOOKUP($B17,科目チェック!$K$30:$Q$41,7,FALSE),IFERROR(VLOOKUP($B17,科目チェック!$T$48:$Z$80,7,FALSE),IFERROR(VLOOKUP($B17,科目チェック!$T$84:$Z$91,7,FALSE),IFERROR(VLOOKUP($B17,科目チェック!$T$95:$Z$97,7,FALSE),"「履修科目チェック」のリストに該当番号無し"))))))))))</f>
        <v/>
      </c>
      <c r="L17" s="232"/>
      <c r="M17" s="286"/>
      <c r="N17" s="233"/>
      <c r="P17" s="432"/>
      <c r="Q17" s="432"/>
      <c r="R17" s="432"/>
      <c r="S17" s="432"/>
      <c r="T17" s="432"/>
      <c r="U17" s="432"/>
      <c r="V17" s="432"/>
      <c r="W17" s="432"/>
      <c r="X17" s="432"/>
      <c r="Y17" s="432"/>
      <c r="Z17" s="432"/>
      <c r="AA17" s="432"/>
      <c r="AB17" s="432"/>
      <c r="AC17" s="432"/>
      <c r="AD17" s="432"/>
      <c r="AE17" s="432"/>
      <c r="AF17" s="432"/>
      <c r="AG17" s="432"/>
      <c r="AH17" s="432"/>
      <c r="AI17" s="432"/>
      <c r="AJ17" s="432"/>
    </row>
    <row r="18" spans="1:36" ht="15.95" customHeight="1">
      <c r="A18" s="284">
        <v>10</v>
      </c>
      <c r="B18" s="150"/>
      <c r="C18" s="228" t="str">
        <f>IF($B18="","",IFERROR(VLOOKUP($B18,科目チェック!$B$9:$H$32,2,FALSE),IFERROR(VLOOKUP($B18,科目チェック!$K$9:$Q$18,2,FALSE),IFERROR(VLOOKUP($B18,科目チェック!$K$30:$Q$41,2,FALSE),IFERROR(VLOOKUP($B18,科目チェック!$B$48:$H$96,2,FALSE),IFERROR(VLOOKUP($B18,科目チェック!$K$48:$Q$98,2,FALSE),IFERROR(VLOOKUP($B18,科目チェック!$K$30:$Q$41,2,FALSE),IFERROR(VLOOKUP($B18,科目チェック!$T$48:$Z$80,2,FALSE),IFERROR(VLOOKUP($B18,科目チェック!$T$84:$Z$91,2,FALSE),IFERROR(VLOOKUP($B18,科目チェック!$T$95:$Z$97,2,FALSE),"「履修科目チェック」のリストに該当番号無し"))))))))))</f>
        <v/>
      </c>
      <c r="D18" s="229"/>
      <c r="E18" s="229"/>
      <c r="F18" s="230"/>
      <c r="G18" s="284" t="str">
        <f>IF($B18="","",IFERROR(VLOOKUP($B18,科目チェック!$B$9:$H$32,3,FALSE),IFERROR(VLOOKUP($B18,科目チェック!$K$9:$Q$18,3,FALSE),IFERROR(VLOOKUP($B18,科目チェック!$K$30:$Q$41,3,FALSE),IFERROR(VLOOKUP($B18,科目チェック!$B$48:$H$96,3,FALSE),IFERROR(VLOOKUP($B18,科目チェック!$K$48:$Q$98,3,FALSE),IFERROR(VLOOKUP($B18,科目チェック!$K$30:$Q$41,3,FALSE),IFERROR(VLOOKUP($B18,科目チェック!$T$48:$Z$80,3,FALSE),IFERROR(VLOOKUP($B18,科目チェック!$T$84:$Z$91,3,FALSE),IFERROR(VLOOKUP($B18,科目チェック!$T$95:$Z$97,3,FALSE),"「履修科目チェック」のリストに該当番号無し"))))))))))</f>
        <v/>
      </c>
      <c r="H18" s="231"/>
      <c r="I18" s="285" t="str">
        <f>IF(H18="","",G18*LOOKUP(H18,{"A","B","C","D","F";4,3,2,1,0}))</f>
        <v/>
      </c>
      <c r="J18" s="284" t="str">
        <f>IF($B18="","",IFERROR(VLOOKUP($B18,科目チェック!$B$9:$H$32,6,FALSE),IFERROR(VLOOKUP($B18,科目チェック!$K$9:$Q$18,6,FALSE),IFERROR(VLOOKUP($B18,科目チェック!$K$30:$Q$41,6,FALSE),IFERROR(VLOOKUP($B18,科目チェック!$B$48:$H$96,6,FALSE),IFERROR(VLOOKUP($B18,科目チェック!$K$48:$Q$98,6,FALSE),IFERROR(VLOOKUP($B18,科目チェック!$K$30:$Q$41,6,FALSE),IFERROR(VLOOKUP($B18,科目チェック!$T$48:$Z$80,6,FALSE),IFERROR(VLOOKUP($B18,科目チェック!$T$84:$Z$91,6,FALSE),IFERROR(VLOOKUP($B18,科目チェック!$T$95:$Z$97,6,FALSE),"「履修科目チェック」のリストに該当番号無し"))))))))))</f>
        <v/>
      </c>
      <c r="K18" s="284" t="str">
        <f>IF($B18="","",IFERROR(VLOOKUP($B18,科目チェック!$B$9:$H$32,7,FALSE),IFERROR(VLOOKUP($B18,科目チェック!$K$9:$Q$18,7,FALSE),IFERROR(VLOOKUP($B18,科目チェック!$K$30:$Q$41,7,FALSE),IFERROR(VLOOKUP($B18,科目チェック!$B$48:$H$96,7,FALSE),IFERROR(VLOOKUP($B18,科目チェック!$K$48:$Q$98,7,FALSE),IFERROR(VLOOKUP($B18,科目チェック!$K$30:$Q$41,7,FALSE),IFERROR(VLOOKUP($B18,科目チェック!$T$48:$Z$80,7,FALSE),IFERROR(VLOOKUP($B18,科目チェック!$T$84:$Z$91,7,FALSE),IFERROR(VLOOKUP($B18,科目チェック!$T$95:$Z$97,7,FALSE),"「履修科目チェック」のリストに該当番号無し"))))))))))</f>
        <v/>
      </c>
      <c r="L18" s="232"/>
      <c r="M18" s="286"/>
      <c r="N18" s="233"/>
      <c r="P18" s="429" t="s">
        <v>486</v>
      </c>
      <c r="Q18" s="429"/>
      <c r="R18" s="429"/>
      <c r="S18" s="429"/>
      <c r="T18" s="429"/>
      <c r="U18" s="429"/>
      <c r="V18" s="429"/>
      <c r="W18" s="429" t="s">
        <v>488</v>
      </c>
      <c r="X18" s="430"/>
      <c r="Y18" s="430"/>
      <c r="Z18" s="430"/>
      <c r="AA18" s="430"/>
      <c r="AB18" s="430"/>
      <c r="AC18" s="430"/>
      <c r="AD18" s="429" t="s">
        <v>489</v>
      </c>
      <c r="AE18" s="430"/>
      <c r="AF18" s="430"/>
      <c r="AG18" s="430"/>
      <c r="AH18" s="430"/>
      <c r="AI18" s="430"/>
      <c r="AJ18" s="430"/>
    </row>
    <row r="19" spans="1:36" ht="15.95" customHeight="1">
      <c r="A19" s="284">
        <v>11</v>
      </c>
      <c r="B19" s="150"/>
      <c r="C19" s="228" t="str">
        <f>IF($B19="","",IFERROR(VLOOKUP($B19,科目チェック!$B$9:$H$32,2,FALSE),IFERROR(VLOOKUP($B19,科目チェック!$K$9:$Q$18,2,FALSE),IFERROR(VLOOKUP($B19,科目チェック!$K$30:$Q$41,2,FALSE),IFERROR(VLOOKUP($B19,科目チェック!$B$48:$H$96,2,FALSE),IFERROR(VLOOKUP($B19,科目チェック!$K$48:$Q$98,2,FALSE),IFERROR(VLOOKUP($B19,科目チェック!$K$30:$Q$41,2,FALSE),IFERROR(VLOOKUP($B19,科目チェック!$T$48:$Z$80,2,FALSE),IFERROR(VLOOKUP($B19,科目チェック!$T$84:$Z$91,2,FALSE),IFERROR(VLOOKUP($B19,科目チェック!$T$95:$Z$97,2,FALSE),"「履修科目チェック」のリストに該当番号無し"))))))))))</f>
        <v/>
      </c>
      <c r="D19" s="229"/>
      <c r="E19" s="229"/>
      <c r="F19" s="230"/>
      <c r="G19" s="284" t="str">
        <f>IF($B19="","",IFERROR(VLOOKUP($B19,科目チェック!$B$9:$H$32,3,FALSE),IFERROR(VLOOKUP($B19,科目チェック!$K$9:$Q$18,3,FALSE),IFERROR(VLOOKUP($B19,科目チェック!$K$30:$Q$41,3,FALSE),IFERROR(VLOOKUP($B19,科目チェック!$B$48:$H$96,3,FALSE),IFERROR(VLOOKUP($B19,科目チェック!$K$48:$Q$98,3,FALSE),IFERROR(VLOOKUP($B19,科目チェック!$K$30:$Q$41,3,FALSE),IFERROR(VLOOKUP($B19,科目チェック!$T$48:$Z$80,3,FALSE),IFERROR(VLOOKUP($B19,科目チェック!$T$84:$Z$91,3,FALSE),IFERROR(VLOOKUP($B19,科目チェック!$T$95:$Z$97,3,FALSE),"「履修科目チェック」のリストに該当番号無し"))))))))))</f>
        <v/>
      </c>
      <c r="H19" s="231"/>
      <c r="I19" s="285" t="str">
        <f>IF(H19="","",G19*LOOKUP(H19,{"A","B","C","D","F";4,3,2,1,0}))</f>
        <v/>
      </c>
      <c r="J19" s="284" t="str">
        <f>IF($B19="","",IFERROR(VLOOKUP($B19,科目チェック!$B$9:$H$32,6,FALSE),IFERROR(VLOOKUP($B19,科目チェック!$K$9:$Q$18,6,FALSE),IFERROR(VLOOKUP($B19,科目チェック!$K$30:$Q$41,6,FALSE),IFERROR(VLOOKUP($B19,科目チェック!$B$48:$H$96,6,FALSE),IFERROR(VLOOKUP($B19,科目チェック!$K$48:$Q$98,6,FALSE),IFERROR(VLOOKUP($B19,科目チェック!$K$30:$Q$41,6,FALSE),IFERROR(VLOOKUP($B19,科目チェック!$T$48:$Z$80,6,FALSE),IFERROR(VLOOKUP($B19,科目チェック!$T$84:$Z$91,6,FALSE),IFERROR(VLOOKUP($B19,科目チェック!$T$95:$Z$97,6,FALSE),"「履修科目チェック」のリストに該当番号無し"))))))))))</f>
        <v/>
      </c>
      <c r="K19" s="284" t="str">
        <f>IF($B19="","",IFERROR(VLOOKUP($B19,科目チェック!$B$9:$H$32,7,FALSE),IFERROR(VLOOKUP($B19,科目チェック!$K$9:$Q$18,7,FALSE),IFERROR(VLOOKUP($B19,科目チェック!$K$30:$Q$41,7,FALSE),IFERROR(VLOOKUP($B19,科目チェック!$B$48:$H$96,7,FALSE),IFERROR(VLOOKUP($B19,科目チェック!$K$48:$Q$98,7,FALSE),IFERROR(VLOOKUP($B19,科目チェック!$K$30:$Q$41,7,FALSE),IFERROR(VLOOKUP($B19,科目チェック!$T$48:$Z$80,7,FALSE),IFERROR(VLOOKUP($B19,科目チェック!$T$84:$Z$91,7,FALSE),IFERROR(VLOOKUP($B19,科目チェック!$T$95:$Z$97,7,FALSE),"「履修科目チェック」のリストに該当番号無し"))))))))))</f>
        <v/>
      </c>
      <c r="L19" s="232"/>
      <c r="M19" s="286"/>
      <c r="N19" s="233"/>
      <c r="P19" s="429"/>
      <c r="Q19" s="429"/>
      <c r="R19" s="429"/>
      <c r="S19" s="429"/>
      <c r="T19" s="429"/>
      <c r="U19" s="429"/>
      <c r="V19" s="429"/>
      <c r="W19" s="430"/>
      <c r="X19" s="430"/>
      <c r="Y19" s="430"/>
      <c r="Z19" s="430"/>
      <c r="AA19" s="430"/>
      <c r="AB19" s="430"/>
      <c r="AC19" s="430"/>
      <c r="AD19" s="430"/>
      <c r="AE19" s="430"/>
      <c r="AF19" s="430"/>
      <c r="AG19" s="430"/>
      <c r="AH19" s="430"/>
      <c r="AI19" s="430"/>
      <c r="AJ19" s="430"/>
    </row>
    <row r="20" spans="1:36" ht="15.95" customHeight="1">
      <c r="A20" s="284">
        <v>12</v>
      </c>
      <c r="B20" s="150"/>
      <c r="C20" s="228" t="str">
        <f>IF($B20="","",IFERROR(VLOOKUP($B20,科目チェック!$B$9:$H$32,2,FALSE),IFERROR(VLOOKUP($B20,科目チェック!$K$9:$Q$18,2,FALSE),IFERROR(VLOOKUP($B20,科目チェック!$K$30:$Q$41,2,FALSE),IFERROR(VLOOKUP($B20,科目チェック!$B$48:$H$96,2,FALSE),IFERROR(VLOOKUP($B20,科目チェック!$K$48:$Q$98,2,FALSE),IFERROR(VLOOKUP($B20,科目チェック!$K$30:$Q$41,2,FALSE),IFERROR(VLOOKUP($B20,科目チェック!$T$48:$Z$80,2,FALSE),IFERROR(VLOOKUP($B20,科目チェック!$T$84:$Z$91,2,FALSE),IFERROR(VLOOKUP($B20,科目チェック!$T$95:$Z$97,2,FALSE),"「履修科目チェック」のリストに該当番号無し"))))))))))</f>
        <v/>
      </c>
      <c r="D20" s="229"/>
      <c r="E20" s="229"/>
      <c r="F20" s="230"/>
      <c r="G20" s="284" t="str">
        <f>IF($B20="","",IFERROR(VLOOKUP($B20,科目チェック!$B$9:$H$32,3,FALSE),IFERROR(VLOOKUP($B20,科目チェック!$K$9:$Q$18,3,FALSE),IFERROR(VLOOKUP($B20,科目チェック!$K$30:$Q$41,3,FALSE),IFERROR(VLOOKUP($B20,科目チェック!$B$48:$H$96,3,FALSE),IFERROR(VLOOKUP($B20,科目チェック!$K$48:$Q$98,3,FALSE),IFERROR(VLOOKUP($B20,科目チェック!$K$30:$Q$41,3,FALSE),IFERROR(VLOOKUP($B20,科目チェック!$T$48:$Z$80,3,FALSE),IFERROR(VLOOKUP($B20,科目チェック!$T$84:$Z$91,3,FALSE),IFERROR(VLOOKUP($B20,科目チェック!$T$95:$Z$97,3,FALSE),"「履修科目チェック」のリストに該当番号無し"))))))))))</f>
        <v/>
      </c>
      <c r="H20" s="231"/>
      <c r="I20" s="285" t="str">
        <f>IF(H20="","",G20*LOOKUP(H20,{"A","B","C","D","F";4,3,2,1,0}))</f>
        <v/>
      </c>
      <c r="J20" s="284" t="str">
        <f>IF($B20="","",IFERROR(VLOOKUP($B20,科目チェック!$B$9:$H$32,6,FALSE),IFERROR(VLOOKUP($B20,科目チェック!$K$9:$Q$18,6,FALSE),IFERROR(VLOOKUP($B20,科目チェック!$K$30:$Q$41,6,FALSE),IFERROR(VLOOKUP($B20,科目チェック!$B$48:$H$96,6,FALSE),IFERROR(VLOOKUP($B20,科目チェック!$K$48:$Q$98,6,FALSE),IFERROR(VLOOKUP($B20,科目チェック!$K$30:$Q$41,6,FALSE),IFERROR(VLOOKUP($B20,科目チェック!$T$48:$Z$80,6,FALSE),IFERROR(VLOOKUP($B20,科目チェック!$T$84:$Z$91,6,FALSE),IFERROR(VLOOKUP($B20,科目チェック!$T$95:$Z$97,6,FALSE),"「履修科目チェック」のリストに該当番号無し"))))))))))</f>
        <v/>
      </c>
      <c r="K20" s="284" t="str">
        <f>IF($B20="","",IFERROR(VLOOKUP($B20,科目チェック!$B$9:$H$32,7,FALSE),IFERROR(VLOOKUP($B20,科目チェック!$K$9:$Q$18,7,FALSE),IFERROR(VLOOKUP($B20,科目チェック!$K$30:$Q$41,7,FALSE),IFERROR(VLOOKUP($B20,科目チェック!$B$48:$H$96,7,FALSE),IFERROR(VLOOKUP($B20,科目チェック!$K$48:$Q$98,7,FALSE),IFERROR(VLOOKUP($B20,科目チェック!$K$30:$Q$41,7,FALSE),IFERROR(VLOOKUP($B20,科目チェック!$T$48:$Z$80,7,FALSE),IFERROR(VLOOKUP($B20,科目チェック!$T$84:$Z$91,7,FALSE),IFERROR(VLOOKUP($B20,科目チェック!$T$95:$Z$97,7,FALSE),"「履修科目チェック」のリストに該当番号無し"))))))))))</f>
        <v/>
      </c>
      <c r="L20" s="232"/>
      <c r="M20" s="286"/>
      <c r="N20" s="233"/>
      <c r="P20" s="427" t="s">
        <v>475</v>
      </c>
      <c r="Q20" s="428"/>
      <c r="R20" s="428"/>
      <c r="S20" s="428"/>
      <c r="T20" s="428"/>
      <c r="U20" s="428"/>
      <c r="V20" s="428"/>
      <c r="W20" s="427" t="s">
        <v>476</v>
      </c>
      <c r="X20" s="428"/>
      <c r="Y20" s="428"/>
      <c r="Z20" s="428"/>
      <c r="AA20" s="428"/>
      <c r="AB20" s="428"/>
      <c r="AC20" s="428"/>
      <c r="AD20" s="427" t="s">
        <v>477</v>
      </c>
      <c r="AE20" s="428"/>
      <c r="AF20" s="428"/>
      <c r="AG20" s="428"/>
      <c r="AH20" s="428"/>
      <c r="AI20" s="428"/>
      <c r="AJ20" s="428"/>
    </row>
    <row r="21" spans="1:36" ht="15.95" customHeight="1">
      <c r="A21" s="284">
        <v>13</v>
      </c>
      <c r="B21" s="150"/>
      <c r="C21" s="228" t="str">
        <f>IF($B21="","",IFERROR(VLOOKUP($B21,科目チェック!$B$9:$H$32,2,FALSE),IFERROR(VLOOKUP($B21,科目チェック!$K$9:$Q$18,2,FALSE),IFERROR(VLOOKUP($B21,科目チェック!$K$30:$Q$41,2,FALSE),IFERROR(VLOOKUP($B21,科目チェック!$B$48:$H$96,2,FALSE),IFERROR(VLOOKUP($B21,科目チェック!$K$48:$Q$98,2,FALSE),IFERROR(VLOOKUP($B21,科目チェック!$K$30:$Q$41,2,FALSE),IFERROR(VLOOKUP($B21,科目チェック!$T$48:$Z$80,2,FALSE),IFERROR(VLOOKUP($B21,科目チェック!$T$84:$Z$91,2,FALSE),IFERROR(VLOOKUP($B21,科目チェック!$T$95:$Z$97,2,FALSE),"「履修科目チェック」のリストに該当番号無し"))))))))))</f>
        <v/>
      </c>
      <c r="D21" s="229"/>
      <c r="E21" s="229"/>
      <c r="F21" s="230"/>
      <c r="G21" s="284" t="str">
        <f>IF($B21="","",IFERROR(VLOOKUP($B21,科目チェック!$B$9:$H$32,3,FALSE),IFERROR(VLOOKUP($B21,科目チェック!$K$9:$Q$18,3,FALSE),IFERROR(VLOOKUP($B21,科目チェック!$K$30:$Q$41,3,FALSE),IFERROR(VLOOKUP($B21,科目チェック!$B$48:$H$96,3,FALSE),IFERROR(VLOOKUP($B21,科目チェック!$K$48:$Q$98,3,FALSE),IFERROR(VLOOKUP($B21,科目チェック!$K$30:$Q$41,3,FALSE),IFERROR(VLOOKUP($B21,科目チェック!$T$48:$Z$80,3,FALSE),IFERROR(VLOOKUP($B21,科目チェック!$T$84:$Z$91,3,FALSE),IFERROR(VLOOKUP($B21,科目チェック!$T$95:$Z$97,3,FALSE),"「履修科目チェック」のリストに該当番号無し"))))))))))</f>
        <v/>
      </c>
      <c r="H21" s="231"/>
      <c r="I21" s="285" t="str">
        <f>IF(H21="","",G21*LOOKUP(H21,{"A","B","C","D","F";4,3,2,1,0}))</f>
        <v/>
      </c>
      <c r="J21" s="284" t="str">
        <f>IF($B21="","",IFERROR(VLOOKUP($B21,科目チェック!$B$9:$H$32,6,FALSE),IFERROR(VLOOKUP($B21,科目チェック!$K$9:$Q$18,6,FALSE),IFERROR(VLOOKUP($B21,科目チェック!$K$30:$Q$41,6,FALSE),IFERROR(VLOOKUP($B21,科目チェック!$B$48:$H$96,6,FALSE),IFERROR(VLOOKUP($B21,科目チェック!$K$48:$Q$98,6,FALSE),IFERROR(VLOOKUP($B21,科目チェック!$K$30:$Q$41,6,FALSE),IFERROR(VLOOKUP($B21,科目チェック!$T$48:$Z$80,6,FALSE),IFERROR(VLOOKUP($B21,科目チェック!$T$84:$Z$91,6,FALSE),IFERROR(VLOOKUP($B21,科目チェック!$T$95:$Z$97,6,FALSE),"「履修科目チェック」のリストに該当番号無し"))))))))))</f>
        <v/>
      </c>
      <c r="K21" s="284" t="str">
        <f>IF($B21="","",IFERROR(VLOOKUP($B21,科目チェック!$B$9:$H$32,7,FALSE),IFERROR(VLOOKUP($B21,科目チェック!$K$9:$Q$18,7,FALSE),IFERROR(VLOOKUP($B21,科目チェック!$K$30:$Q$41,7,FALSE),IFERROR(VLOOKUP($B21,科目チェック!$B$48:$H$96,7,FALSE),IFERROR(VLOOKUP($B21,科目チェック!$K$48:$Q$98,7,FALSE),IFERROR(VLOOKUP($B21,科目チェック!$K$30:$Q$41,7,FALSE),IFERROR(VLOOKUP($B21,科目チェック!$T$48:$Z$80,7,FALSE),IFERROR(VLOOKUP($B21,科目チェック!$T$84:$Z$91,7,FALSE),IFERROR(VLOOKUP($B21,科目チェック!$T$95:$Z$97,7,FALSE),"「履修科目チェック」のリストに該当番号無し"))))))))))</f>
        <v/>
      </c>
      <c r="L21" s="232"/>
      <c r="M21" s="286"/>
      <c r="N21" s="233"/>
      <c r="P21" s="406" t="s">
        <v>487</v>
      </c>
      <c r="Q21" s="407"/>
      <c r="R21" s="407"/>
      <c r="S21" s="407"/>
      <c r="T21" s="407"/>
      <c r="U21" s="407"/>
      <c r="V21" s="407"/>
      <c r="W21" s="406" t="s">
        <v>478</v>
      </c>
      <c r="X21" s="407"/>
      <c r="Y21" s="407"/>
      <c r="Z21" s="407"/>
      <c r="AA21" s="407"/>
      <c r="AB21" s="407"/>
      <c r="AC21" s="407"/>
      <c r="AD21" s="406" t="s">
        <v>479</v>
      </c>
      <c r="AE21" s="407"/>
      <c r="AF21" s="407"/>
      <c r="AG21" s="407"/>
      <c r="AH21" s="407"/>
      <c r="AI21" s="407"/>
      <c r="AJ21" s="407"/>
    </row>
    <row r="22" spans="1:36" ht="15.95" customHeight="1">
      <c r="A22" s="284">
        <v>14</v>
      </c>
      <c r="B22" s="150"/>
      <c r="C22" s="228" t="str">
        <f>IF($B22="","",IFERROR(VLOOKUP($B22,科目チェック!$B$9:$H$32,2,FALSE),IFERROR(VLOOKUP($B22,科目チェック!$K$9:$Q$18,2,FALSE),IFERROR(VLOOKUP($B22,科目チェック!$K$30:$Q$41,2,FALSE),IFERROR(VLOOKUP($B22,科目チェック!$B$48:$H$96,2,FALSE),IFERROR(VLOOKUP($B22,科目チェック!$K$48:$Q$98,2,FALSE),IFERROR(VLOOKUP($B22,科目チェック!$K$30:$Q$41,2,FALSE),IFERROR(VLOOKUP($B22,科目チェック!$T$48:$Z$80,2,FALSE),IFERROR(VLOOKUP($B22,科目チェック!$T$84:$Z$91,2,FALSE),IFERROR(VLOOKUP($B22,科目チェック!$T$95:$Z$97,2,FALSE),"「履修科目チェック」のリストに該当番号無し"))))))))))</f>
        <v/>
      </c>
      <c r="D22" s="229"/>
      <c r="E22" s="229"/>
      <c r="F22" s="230"/>
      <c r="G22" s="284" t="str">
        <f>IF($B22="","",IFERROR(VLOOKUP($B22,科目チェック!$B$9:$H$32,3,FALSE),IFERROR(VLOOKUP($B22,科目チェック!$K$9:$Q$18,3,FALSE),IFERROR(VLOOKUP($B22,科目チェック!$K$30:$Q$41,3,FALSE),IFERROR(VLOOKUP($B22,科目チェック!$B$48:$H$96,3,FALSE),IFERROR(VLOOKUP($B22,科目チェック!$K$48:$Q$98,3,FALSE),IFERROR(VLOOKUP($B22,科目チェック!$K$30:$Q$41,3,FALSE),IFERROR(VLOOKUP($B22,科目チェック!$T$48:$Z$80,3,FALSE),IFERROR(VLOOKUP($B22,科目チェック!$T$84:$Z$91,3,FALSE),IFERROR(VLOOKUP($B22,科目チェック!$T$95:$Z$97,3,FALSE),"「履修科目チェック」のリストに該当番号無し"))))))))))</f>
        <v/>
      </c>
      <c r="H22" s="231"/>
      <c r="I22" s="285" t="str">
        <f>IF(H22="","",G22*LOOKUP(H22,{"A","B","C","D","F";4,3,2,1,0}))</f>
        <v/>
      </c>
      <c r="J22" s="284" t="str">
        <f>IF($B22="","",IFERROR(VLOOKUP($B22,科目チェック!$B$9:$H$32,6,FALSE),IFERROR(VLOOKUP($B22,科目チェック!$K$9:$Q$18,6,FALSE),IFERROR(VLOOKUP($B22,科目チェック!$K$30:$Q$41,6,FALSE),IFERROR(VLOOKUP($B22,科目チェック!$B$48:$H$96,6,FALSE),IFERROR(VLOOKUP($B22,科目チェック!$K$48:$Q$98,6,FALSE),IFERROR(VLOOKUP($B22,科目チェック!$K$30:$Q$41,6,FALSE),IFERROR(VLOOKUP($B22,科目チェック!$T$48:$Z$80,6,FALSE),IFERROR(VLOOKUP($B22,科目チェック!$T$84:$Z$91,6,FALSE),IFERROR(VLOOKUP($B22,科目チェック!$T$95:$Z$97,6,FALSE),"「履修科目チェック」のリストに該当番号無し"))))))))))</f>
        <v/>
      </c>
      <c r="K22" s="284" t="str">
        <f>IF($B22="","",IFERROR(VLOOKUP($B22,科目チェック!$B$9:$H$32,7,FALSE),IFERROR(VLOOKUP($B22,科目チェック!$K$9:$Q$18,7,FALSE),IFERROR(VLOOKUP($B22,科目チェック!$K$30:$Q$41,7,FALSE),IFERROR(VLOOKUP($B22,科目チェック!$B$48:$H$96,7,FALSE),IFERROR(VLOOKUP($B22,科目チェック!$K$48:$Q$98,7,FALSE),IFERROR(VLOOKUP($B22,科目チェック!$K$30:$Q$41,7,FALSE),IFERROR(VLOOKUP($B22,科目チェック!$T$48:$Z$80,7,FALSE),IFERROR(VLOOKUP($B22,科目チェック!$T$84:$Z$91,7,FALSE),IFERROR(VLOOKUP($B22,科目チェック!$T$95:$Z$97,7,FALSE),"「履修科目チェック」のリストに該当番号無し"))))))))))</f>
        <v/>
      </c>
      <c r="L22" s="232"/>
      <c r="M22" s="286"/>
      <c r="N22" s="233"/>
      <c r="P22" s="407"/>
      <c r="Q22" s="407"/>
      <c r="R22" s="407"/>
      <c r="S22" s="407"/>
      <c r="T22" s="407"/>
      <c r="U22" s="407"/>
      <c r="V22" s="407"/>
      <c r="W22" s="407"/>
      <c r="X22" s="407"/>
      <c r="Y22" s="407"/>
      <c r="Z22" s="407"/>
      <c r="AA22" s="407"/>
      <c r="AB22" s="407"/>
      <c r="AC22" s="407"/>
      <c r="AD22" s="407"/>
      <c r="AE22" s="407"/>
      <c r="AF22" s="407"/>
      <c r="AG22" s="407"/>
      <c r="AH22" s="407"/>
      <c r="AI22" s="407"/>
      <c r="AJ22" s="407"/>
    </row>
    <row r="23" spans="1:36" ht="15.95" customHeight="1" thickBot="1">
      <c r="A23" s="284">
        <v>15</v>
      </c>
      <c r="B23" s="151"/>
      <c r="C23" s="228" t="str">
        <f>IF($B23="","",IFERROR(VLOOKUP($B23,科目チェック!$B$9:$H$32,2,FALSE),IFERROR(VLOOKUP($B23,科目チェック!$K$9:$Q$18,2,FALSE),IFERROR(VLOOKUP($B23,科目チェック!$K$30:$Q$41,2,FALSE),IFERROR(VLOOKUP($B23,科目チェック!$B$48:$H$96,2,FALSE),IFERROR(VLOOKUP($B23,科目チェック!$K$48:$Q$98,2,FALSE),IFERROR(VLOOKUP($B23,科目チェック!$K$30:$Q$41,2,FALSE),IFERROR(VLOOKUP($B23,科目チェック!$T$48:$Z$80,2,FALSE),IFERROR(VLOOKUP($B23,科目チェック!$T$84:$Z$91,2,FALSE),IFERROR(VLOOKUP($B23,科目チェック!$T$95:$Z$97,2,FALSE),"「履修科目チェック」のリストに該当番号無し"))))))))))</f>
        <v/>
      </c>
      <c r="D23" s="229"/>
      <c r="E23" s="229"/>
      <c r="F23" s="230"/>
      <c r="G23" s="284" t="str">
        <f>IF($B23="","",IFERROR(VLOOKUP($B23,科目チェック!$B$9:$H$32,3,FALSE),IFERROR(VLOOKUP($B23,科目チェック!$K$9:$Q$18,3,FALSE),IFERROR(VLOOKUP($B23,科目チェック!$K$30:$Q$41,3,FALSE),IFERROR(VLOOKUP($B23,科目チェック!$B$48:$H$96,3,FALSE),IFERROR(VLOOKUP($B23,科目チェック!$K$48:$Q$98,3,FALSE),IFERROR(VLOOKUP($B23,科目チェック!$K$30:$Q$41,3,FALSE),IFERROR(VLOOKUP($B23,科目チェック!$T$48:$Z$80,3,FALSE),IFERROR(VLOOKUP($B23,科目チェック!$T$84:$Z$91,3,FALSE),IFERROR(VLOOKUP($B23,科目チェック!$T$95:$Z$97,3,FALSE),"「履修科目チェック」のリストに該当番号無し"))))))))))</f>
        <v/>
      </c>
      <c r="H23" s="262"/>
      <c r="I23" s="285" t="str">
        <f>IF(H23="","",G23*LOOKUP(H23,{"A","B","C","D","F";4,3,2,1,0}))</f>
        <v/>
      </c>
      <c r="J23" s="284" t="str">
        <f>IF($B23="","",IFERROR(VLOOKUP($B23,科目チェック!$B$9:$H$32,6,FALSE),IFERROR(VLOOKUP($B23,科目チェック!$K$9:$Q$18,6,FALSE),IFERROR(VLOOKUP($B23,科目チェック!$K$30:$Q$41,6,FALSE),IFERROR(VLOOKUP($B23,科目チェック!$B$48:$H$96,6,FALSE),IFERROR(VLOOKUP($B23,科目チェック!$K$48:$Q$98,6,FALSE),IFERROR(VLOOKUP($B23,科目チェック!$K$30:$Q$41,6,FALSE),IFERROR(VLOOKUP($B23,科目チェック!$T$48:$Z$80,6,FALSE),IFERROR(VLOOKUP($B23,科目チェック!$T$84:$Z$91,6,FALSE),IFERROR(VLOOKUP($B23,科目チェック!$T$95:$Z$97,6,FALSE),"「履修科目チェック」のリストに該当番号無し"))))))))))</f>
        <v/>
      </c>
      <c r="K23" s="284" t="str">
        <f>IF($B23="","",IFERROR(VLOOKUP($B23,科目チェック!$B$9:$H$32,7,FALSE),IFERROR(VLOOKUP($B23,科目チェック!$K$9:$Q$18,7,FALSE),IFERROR(VLOOKUP($B23,科目チェック!$K$30:$Q$41,7,FALSE),IFERROR(VLOOKUP($B23,科目チェック!$B$48:$H$96,7,FALSE),IFERROR(VLOOKUP($B23,科目チェック!$K$48:$Q$98,7,FALSE),IFERROR(VLOOKUP($B23,科目チェック!$K$30:$Q$41,7,FALSE),IFERROR(VLOOKUP($B23,科目チェック!$T$48:$Z$80,7,FALSE),IFERROR(VLOOKUP($B23,科目チェック!$T$84:$Z$91,7,FALSE),IFERROR(VLOOKUP($B23,科目チェック!$T$95:$Z$97,7,FALSE),"「履修科目チェック」のリストに該当番号無し"))))))))))</f>
        <v/>
      </c>
      <c r="L23" s="232"/>
      <c r="M23" s="286"/>
      <c r="N23" s="235"/>
      <c r="P23" s="406" t="s">
        <v>480</v>
      </c>
      <c r="Q23" s="407"/>
      <c r="R23" s="407"/>
      <c r="S23" s="407"/>
      <c r="T23" s="407"/>
      <c r="U23" s="407"/>
      <c r="V23" s="407"/>
      <c r="W23" s="406" t="s">
        <v>481</v>
      </c>
      <c r="X23" s="407"/>
      <c r="Y23" s="407"/>
      <c r="Z23" s="407"/>
      <c r="AA23" s="407"/>
      <c r="AB23" s="407"/>
      <c r="AC23" s="407"/>
      <c r="AD23" s="406" t="s">
        <v>482</v>
      </c>
      <c r="AE23" s="407"/>
      <c r="AF23" s="407"/>
      <c r="AG23" s="407"/>
      <c r="AH23" s="407"/>
      <c r="AI23" s="407"/>
      <c r="AJ23" s="407"/>
    </row>
    <row r="24" spans="1:36" s="2" customFormat="1" ht="24" customHeight="1" thickTop="1">
      <c r="E24" s="468" t="s">
        <v>463</v>
      </c>
      <c r="F24" s="469"/>
      <c r="G24" s="251">
        <f>SUMIFS(G9:G23,H9:H23,"&lt;&gt;")</f>
        <v>0</v>
      </c>
      <c r="H24" s="204" t="s">
        <v>464</v>
      </c>
      <c r="I24" s="251">
        <f>SUMIFS(I9:I23,H9:H23,"&lt;&gt;")</f>
        <v>0</v>
      </c>
      <c r="L24" s="439" t="s">
        <v>273</v>
      </c>
      <c r="M24" s="439"/>
      <c r="N24" s="439"/>
      <c r="P24" s="408" t="s">
        <v>483</v>
      </c>
      <c r="Q24" s="409"/>
      <c r="R24" s="409"/>
      <c r="S24" s="409"/>
      <c r="T24" s="409"/>
      <c r="U24" s="409"/>
      <c r="V24" s="409"/>
      <c r="W24" s="408" t="s">
        <v>484</v>
      </c>
      <c r="X24" s="409"/>
      <c r="Y24" s="409"/>
      <c r="Z24" s="409"/>
      <c r="AA24" s="409"/>
      <c r="AB24" s="409"/>
      <c r="AC24" s="409"/>
      <c r="AD24" s="408" t="s">
        <v>485</v>
      </c>
      <c r="AE24" s="409"/>
      <c r="AF24" s="409"/>
      <c r="AG24" s="409"/>
      <c r="AH24" s="409"/>
      <c r="AI24" s="409"/>
      <c r="AJ24" s="409"/>
    </row>
    <row r="25" spans="1:36" s="2" customFormat="1" ht="15.75" customHeight="1">
      <c r="L25" s="440"/>
      <c r="M25" s="440"/>
      <c r="N25" s="440"/>
      <c r="P25" s="425" t="s">
        <v>513</v>
      </c>
      <c r="Q25" s="425"/>
      <c r="R25" s="425"/>
      <c r="S25" s="425"/>
      <c r="T25" s="425"/>
      <c r="U25" s="425"/>
      <c r="V25" s="425"/>
      <c r="W25" s="425"/>
      <c r="X25" s="425"/>
      <c r="Y25" s="425"/>
      <c r="Z25" s="425"/>
      <c r="AA25" s="425"/>
      <c r="AB25" s="425"/>
      <c r="AC25" s="425"/>
      <c r="AD25" s="425"/>
      <c r="AE25" s="425"/>
      <c r="AF25" s="425"/>
      <c r="AG25" s="425"/>
      <c r="AH25" s="425"/>
      <c r="AI25" s="425"/>
      <c r="AJ25" s="425"/>
    </row>
    <row r="26" spans="1:36" s="2" customFormat="1" ht="24" customHeight="1">
      <c r="C26" s="470" t="s">
        <v>462</v>
      </c>
      <c r="D26" s="470"/>
      <c r="E26" s="470"/>
      <c r="F26" s="471"/>
      <c r="G26" s="236">
        <f>IFERROR(I24/G24,0)</f>
        <v>0</v>
      </c>
      <c r="H26" s="354" t="s">
        <v>275</v>
      </c>
      <c r="I26" s="354"/>
      <c r="L26" s="441" t="s">
        <v>299</v>
      </c>
      <c r="M26" s="441"/>
      <c r="N26" s="251">
        <f>SUMIFS(G9:G23,H9:H23,"&lt;&gt;F")</f>
        <v>0</v>
      </c>
      <c r="P26" s="426"/>
      <c r="Q26" s="426"/>
      <c r="R26" s="426"/>
      <c r="S26" s="426"/>
      <c r="T26" s="426"/>
      <c r="U26" s="426"/>
      <c r="V26" s="426"/>
      <c r="W26" s="426"/>
      <c r="X26" s="426"/>
      <c r="Y26" s="426"/>
      <c r="Z26" s="426"/>
      <c r="AA26" s="426"/>
      <c r="AB26" s="426"/>
      <c r="AC26" s="426"/>
      <c r="AD26" s="426"/>
      <c r="AE26" s="426"/>
      <c r="AF26" s="426"/>
      <c r="AG26" s="426"/>
      <c r="AH26" s="426"/>
      <c r="AI26" s="426"/>
      <c r="AJ26" s="426"/>
    </row>
    <row r="27" spans="1:36" s="2" customFormat="1" ht="27.95" customHeight="1">
      <c r="A27" s="5" t="s">
        <v>247</v>
      </c>
      <c r="G27" s="442" t="s">
        <v>249</v>
      </c>
      <c r="H27" s="443"/>
      <c r="I27" s="443"/>
      <c r="J27" s="443"/>
      <c r="K27" s="443"/>
      <c r="L27" s="59"/>
      <c r="M27" s="59"/>
      <c r="N27" s="237" t="s">
        <v>274</v>
      </c>
      <c r="O27" s="60"/>
      <c r="P27" s="426" t="s">
        <v>327</v>
      </c>
      <c r="Q27" s="444"/>
      <c r="R27" s="444"/>
      <c r="S27" s="444"/>
      <c r="T27" s="444"/>
      <c r="U27" s="444"/>
      <c r="V27" s="444"/>
      <c r="W27" s="444"/>
      <c r="X27" s="444"/>
      <c r="Y27" s="444"/>
      <c r="Z27" s="444"/>
      <c r="AA27" s="444"/>
      <c r="AB27" s="444"/>
      <c r="AC27" s="444"/>
      <c r="AD27" s="444"/>
      <c r="AE27" s="444"/>
      <c r="AF27" s="444"/>
      <c r="AG27" s="444"/>
      <c r="AH27" s="444"/>
      <c r="AI27" s="444"/>
    </row>
    <row r="28" spans="1:36" s="2" customFormat="1" ht="14.1" customHeight="1">
      <c r="A28" s="474" t="s">
        <v>303</v>
      </c>
      <c r="B28" s="474"/>
      <c r="C28" s="474"/>
      <c r="D28" s="474"/>
      <c r="E28" s="474"/>
      <c r="F28" s="474"/>
      <c r="G28" s="474"/>
      <c r="H28" s="472" t="s">
        <v>276</v>
      </c>
      <c r="I28" s="472"/>
      <c r="J28" s="472"/>
      <c r="K28" s="472" t="s">
        <v>277</v>
      </c>
      <c r="L28" s="472"/>
      <c r="M28" s="472"/>
      <c r="N28" s="473" t="s">
        <v>282</v>
      </c>
      <c r="O28" s="58"/>
      <c r="P28" s="444"/>
      <c r="Q28" s="444"/>
      <c r="R28" s="444"/>
      <c r="S28" s="444"/>
      <c r="T28" s="444"/>
      <c r="U28" s="444"/>
      <c r="V28" s="444"/>
      <c r="W28" s="444"/>
      <c r="X28" s="444"/>
      <c r="Y28" s="444"/>
      <c r="Z28" s="444"/>
      <c r="AA28" s="444"/>
      <c r="AB28" s="444"/>
      <c r="AC28" s="444"/>
      <c r="AD28" s="444"/>
      <c r="AE28" s="444"/>
      <c r="AF28" s="444"/>
      <c r="AG28" s="444"/>
      <c r="AH28" s="444"/>
      <c r="AI28" s="444"/>
    </row>
    <row r="29" spans="1:36" s="2" customFormat="1" ht="14.1" customHeight="1">
      <c r="A29" s="474"/>
      <c r="B29" s="474"/>
      <c r="C29" s="474"/>
      <c r="D29" s="474"/>
      <c r="E29" s="474"/>
      <c r="F29" s="474"/>
      <c r="G29" s="474"/>
      <c r="H29" s="473" t="s">
        <v>281</v>
      </c>
      <c r="I29" s="405" t="s">
        <v>278</v>
      </c>
      <c r="J29" s="405"/>
      <c r="K29" s="473" t="s">
        <v>281</v>
      </c>
      <c r="L29" s="405" t="s">
        <v>278</v>
      </c>
      <c r="M29" s="405"/>
      <c r="N29" s="473"/>
      <c r="O29" s="58"/>
      <c r="P29" s="444"/>
      <c r="Q29" s="444"/>
      <c r="R29" s="444"/>
      <c r="S29" s="444"/>
      <c r="T29" s="444"/>
      <c r="U29" s="444"/>
      <c r="V29" s="444"/>
      <c r="W29" s="444"/>
      <c r="X29" s="444"/>
      <c r="Y29" s="444"/>
      <c r="Z29" s="444"/>
      <c r="AA29" s="444"/>
      <c r="AB29" s="444"/>
      <c r="AC29" s="444"/>
      <c r="AD29" s="444"/>
      <c r="AE29" s="444"/>
      <c r="AF29" s="444"/>
      <c r="AG29" s="444"/>
      <c r="AH29" s="444"/>
      <c r="AI29" s="444"/>
    </row>
    <row r="30" spans="1:36" s="2" customFormat="1" ht="15.95" customHeight="1">
      <c r="A30" s="472" t="s">
        <v>248</v>
      </c>
      <c r="B30" s="472"/>
      <c r="C30" s="472"/>
      <c r="D30" s="472"/>
      <c r="E30" s="472"/>
      <c r="F30" s="472"/>
      <c r="G30" s="472"/>
      <c r="H30" s="473"/>
      <c r="I30" s="251" t="s">
        <v>279</v>
      </c>
      <c r="J30" s="251" t="s">
        <v>280</v>
      </c>
      <c r="K30" s="473"/>
      <c r="L30" s="251" t="s">
        <v>279</v>
      </c>
      <c r="M30" s="251" t="s">
        <v>280</v>
      </c>
      <c r="N30" s="473"/>
      <c r="O30" s="58"/>
      <c r="S30" s="25"/>
      <c r="T30" s="25"/>
      <c r="U30" s="25"/>
      <c r="V30" s="25"/>
      <c r="W30" s="25"/>
      <c r="X30" s="25"/>
      <c r="Y30" s="25"/>
      <c r="Z30" s="25"/>
      <c r="AA30" s="25"/>
      <c r="AB30" s="25"/>
      <c r="AC30" s="25"/>
      <c r="AD30" s="25"/>
      <c r="AE30" s="25"/>
      <c r="AF30" s="25"/>
      <c r="AG30" s="25"/>
      <c r="AH30" s="25"/>
    </row>
    <row r="31" spans="1:36" s="2" customFormat="1" ht="15.95" customHeight="1" thickBot="1">
      <c r="A31" s="389" t="s">
        <v>211</v>
      </c>
      <c r="B31" s="390"/>
      <c r="C31" s="390"/>
      <c r="D31" s="390" t="s">
        <v>286</v>
      </c>
      <c r="E31" s="390"/>
      <c r="F31" s="390"/>
      <c r="G31" s="391"/>
      <c r="H31" s="251">
        <f>SUMIFS($G$9:$G$23,$J$9:$J$23,"1",$K$9:$K$23,"-",$H$9:$H$23,"&lt;&gt;F",$H$9:$H$23,"&lt;&gt;")</f>
        <v>0</v>
      </c>
      <c r="I31" s="251">
        <f>SUMIFS($G$9:$G$23,$J$9:$J$23,"1",$K$9:$K$23,"&lt;&gt;-",$H$9:$H$23,"&lt;&gt;F",$H$9:$H$23,"&lt;&gt;")</f>
        <v>0</v>
      </c>
      <c r="J31" s="251">
        <f>SUMIFS($G$9:$G$23,$K$9:$K$23,"1",$H$9:$H$23,"&lt;&gt;F",$H$9:$H$23,"&lt;&gt;")+SUMIFS($G$9:$G$23,$K$9:$K$23,"ALL",$H$9:$H$23,"&lt;&gt;F",$H$9:$H$23,"&lt;&gt;")</f>
        <v>0</v>
      </c>
      <c r="K31" s="251">
        <f>SUMIFS($I$9:$I$23,$J$9:$J$23,"1",$K$9:$K$23,"-",$H$9:$H$23,"&lt;&gt;F",$H$9:$H$23,"&lt;&gt;")</f>
        <v>0</v>
      </c>
      <c r="L31" s="251">
        <f>SUMIFS($I$9:$I$23,$J$9:$J$23,"1",$K$9:$K$23,"&lt;&gt;-",$H$9:$H$23,"&lt;&gt;F",$H$9:$H$23,"&lt;&gt;")</f>
        <v>0</v>
      </c>
      <c r="M31" s="251">
        <f>SUMIFS($I$9:$I$23,$K$9:$K$23,"1",$H$9:$H$23,"&lt;&gt;F",$H$9:$H$23,"&lt;&gt;")+SUMIFS($I$9:$I$23,$K$9:$K$23,"ALL",$H$9:$H$23,"&lt;&gt;F",$H$9:$H$23,"&lt;&gt;")</f>
        <v>0</v>
      </c>
      <c r="N31" s="225">
        <f>IFERROR((K31*$P$34+L31*$Q$34+M31*$R$34)/(4*(H31*$P$34+I31*$Q$34+J31*$R$34))*100,0)</f>
        <v>0</v>
      </c>
      <c r="P31" s="48" t="s">
        <v>314</v>
      </c>
      <c r="S31" s="25"/>
      <c r="T31" s="25"/>
      <c r="U31" s="25"/>
      <c r="V31" s="25"/>
      <c r="W31" s="25"/>
      <c r="X31" s="25"/>
      <c r="Y31" s="25"/>
      <c r="Z31" s="25"/>
      <c r="AA31" s="25"/>
      <c r="AB31" s="25"/>
      <c r="AC31" s="25"/>
      <c r="AD31" s="25"/>
      <c r="AE31" s="25"/>
      <c r="AF31" s="25"/>
      <c r="AG31" s="25"/>
      <c r="AH31" s="25"/>
    </row>
    <row r="32" spans="1:36" s="2" customFormat="1" ht="15.95" customHeight="1">
      <c r="A32" s="389" t="s">
        <v>297</v>
      </c>
      <c r="B32" s="390"/>
      <c r="C32" s="390"/>
      <c r="D32" s="390" t="s">
        <v>287</v>
      </c>
      <c r="E32" s="390"/>
      <c r="F32" s="390"/>
      <c r="G32" s="391"/>
      <c r="H32" s="251">
        <f>SUMIFS($G$9:$G$23,$J$9:$J$23,"2",$K$9:$K$23,"-",$H$9:$H$23,"&lt;&gt;F",$H$9:$H$23,"&lt;&gt;")</f>
        <v>0</v>
      </c>
      <c r="I32" s="251">
        <f>SUMIFS($G$9:$G$23,$J$9:$J$23,"2",$K$9:$K$23,"&lt;&gt;-",$H$9:$H$23,"&lt;&gt;F",$H$9:$H$23,"&lt;&gt;")</f>
        <v>0</v>
      </c>
      <c r="J32" s="251">
        <f>SUMIFS($G$9:$G$23,$K$9:$K$23,"2",$H$9:$H$23,"&lt;&gt;F",$H$9:$H$23,"&lt;&gt;")+SUMIFS($G$9:$G$23,$K$9:$K$23,"ALL",$H$9:$H$23,"&lt;&gt;F",$H$9:$H$23,"&lt;&gt;")</f>
        <v>0</v>
      </c>
      <c r="K32" s="251">
        <f>SUMIFS($I$9:$I$23,$J$9:$J$23,"2",$K$9:$K$23,"-",$H$9:$H$23,"&lt;&gt;F",$H$9:$H$23,"&lt;&gt;")</f>
        <v>0</v>
      </c>
      <c r="L32" s="251">
        <f>SUMIFS($I$9:$I$23,$J$9:$J$23,"2",$K$9:$K$23,"&lt;&gt;-",$H$9:$H$23,"&lt;&gt;F",$H$9:$H$23,"&lt;&gt;")</f>
        <v>0</v>
      </c>
      <c r="M32" s="251">
        <f>SUMIFS($I$9:$I$23,$K$9:$K$23,"2",$H$9:$H$23,"&lt;&gt;F",$H$9:$H$23,"&lt;&gt;")+SUMIFS($I$9:$I$23,$K$9:$K$23,"ALL",$H$9:$H$23,"&lt;&gt;F",$H$9:$H$23,"&lt;&gt;")</f>
        <v>0</v>
      </c>
      <c r="N32" s="225">
        <f>IFERROR((K32*$P$34+L32*$Q$34+M32*$R$34)/(4*(H32*$P$34+I32*$Q$34+J32*$R$34))*100,0)</f>
        <v>0</v>
      </c>
      <c r="P32" s="416" t="s">
        <v>281</v>
      </c>
      <c r="Q32" s="418" t="s">
        <v>278</v>
      </c>
      <c r="R32" s="419"/>
      <c r="S32" s="25"/>
      <c r="T32" s="25"/>
      <c r="U32" s="25"/>
      <c r="V32" s="25"/>
    </row>
    <row r="33" spans="1:18" s="2" customFormat="1" ht="15.95" customHeight="1" thickBot="1">
      <c r="A33" s="389" t="s">
        <v>298</v>
      </c>
      <c r="B33" s="390"/>
      <c r="C33" s="390"/>
      <c r="D33" s="390" t="s">
        <v>288</v>
      </c>
      <c r="E33" s="390"/>
      <c r="F33" s="390"/>
      <c r="G33" s="391"/>
      <c r="H33" s="251">
        <f>SUMIFS($G$9:$G$23,$J$9:$J$23,"3",$K$9:$K$23,"-",$H$9:$H$23,"&lt;&gt;F",$H$9:$H$23,"&lt;&gt;")</f>
        <v>0</v>
      </c>
      <c r="I33" s="251">
        <f>SUMIFS($G$9:$G$23,$J$9:$J$23,"3",$K$9:$K$23,"&lt;&gt;-",$H$9:$H$23,"&lt;&gt;F",$H$9:$H$23,"&lt;&gt;")</f>
        <v>0</v>
      </c>
      <c r="J33" s="251">
        <f>SUMIFS($G$9:$G$23,$K$9:$K$23,"3",$H$9:$H$23,"&lt;&gt;F",$H$9:$H$23,"&lt;&gt;")+SUMIFS($G$9:$G$23,$K$9:$K$23,"ALL",$H$9:$H$23,"&lt;&gt;F",$H$9:$H$23,"&lt;&gt;")</f>
        <v>0</v>
      </c>
      <c r="K33" s="251">
        <f>SUMIFS($I$9:$I$23,$J$9:$J$23,"3",$K$9:$K$23,"-",$H$9:$H$23,"&lt;&gt;F",$H$9:$H$23,"&lt;&gt;")</f>
        <v>0</v>
      </c>
      <c r="L33" s="251">
        <f>SUMIFS($I$9:$I$23,$J$9:$J$23,"3",$K$9:$K$23,"&lt;&gt;-",$H$9:$H$23,"&lt;&gt;F",$H$9:$H$23,"&lt;&gt;")</f>
        <v>0</v>
      </c>
      <c r="M33" s="251">
        <f>SUMIFS($I$9:$I$23,$K$9:$K$23,"3",$H$9:$H$23,"&lt;&gt;F",$H$9:$H$23,"&lt;&gt;")+SUMIFS($I$9:$I$23,$K$9:$K$23,"ALL",$H$9:$H$23,"&lt;&gt;F",$H$9:$H$23,"&lt;&gt;")</f>
        <v>0</v>
      </c>
      <c r="N33" s="225">
        <f>IFERROR((K33*$P$34+L33*$Q$34+M33*$R$34)/(4*(H33*$P$34+I33*$Q$34+J33*$R$34))*100,0)</f>
        <v>0</v>
      </c>
      <c r="P33" s="417"/>
      <c r="Q33" s="103" t="s">
        <v>279</v>
      </c>
      <c r="R33" s="104" t="s">
        <v>280</v>
      </c>
    </row>
    <row r="34" spans="1:18" s="2" customFormat="1" ht="15.95" customHeight="1" thickTop="1" thickBot="1">
      <c r="A34" s="389" t="s">
        <v>214</v>
      </c>
      <c r="B34" s="390"/>
      <c r="C34" s="390"/>
      <c r="D34" s="390" t="s">
        <v>290</v>
      </c>
      <c r="E34" s="390"/>
      <c r="F34" s="390"/>
      <c r="G34" s="391"/>
      <c r="H34" s="251">
        <f>SUMIFS($G$9:$G$23,$J$9:$J$23,"4",$K$9:$K$23,"-",$H$9:$H$23,"&lt;&gt;F",$H$9:$H$23,"&lt;&gt;")</f>
        <v>0</v>
      </c>
      <c r="I34" s="251">
        <f>SUMIFS($G$9:$G$23,$J$9:$J$23,"4",$K$9:$K$23,"&lt;&gt;-",$H$9:$H$23,"&lt;&gt;F",$H$9:$H$23,"&lt;&gt;")</f>
        <v>0</v>
      </c>
      <c r="J34" s="251">
        <f>SUMIFS($G$9:$G$23,$K$9:$K$23,"4",$H$9:$H$23,"&lt;&gt;F",$H$9:$H$23,"&lt;&gt;")+SUMIFS($G$9:$G$23,$K$9:$K$23,"ALL",$H$9:$H$23,"&lt;&gt;F",$H$9:$H$23,"&lt;&gt;")</f>
        <v>0</v>
      </c>
      <c r="K34" s="251">
        <f>SUMIFS($I$9:$I$23,$J$9:$J$23,"4",$K$9:$K$23,"-",$H$9:$H$23,"&lt;&gt;F",$H$9:$H$23,"&lt;&gt;")</f>
        <v>0</v>
      </c>
      <c r="L34" s="251">
        <f>SUMIFS($I$9:$I$23,$J$9:$J$23,"4",$K$9:$K$23,"&lt;&gt;-",$H$9:$H$23,"&lt;&gt;F",$H$9:$H$23,"&lt;&gt;")</f>
        <v>0</v>
      </c>
      <c r="M34" s="251">
        <f>SUMIFS($I$9:$I$23,$K$9:$K$23,"4",$H$9:$H$23,"&lt;&gt;F",$H$9:$H$23,"&lt;&gt;")+SUMIFS($I$9:$I$23,$K$9:$K$23,"ALL",$H$9:$H$23,"&lt;&gt;F",$H$9:$H$23,"&lt;&gt;")</f>
        <v>0</v>
      </c>
      <c r="N34" s="225">
        <f>IFERROR((K34*$P$34+L34*$Q$34+M34*$R$34)/(4*(H34*$P$34+I34*$Q$34+J34*$R$34))*100,0)</f>
        <v>0</v>
      </c>
      <c r="P34" s="105">
        <v>1</v>
      </c>
      <c r="Q34" s="106">
        <v>0.7</v>
      </c>
      <c r="R34" s="107">
        <v>0.3</v>
      </c>
    </row>
    <row r="35" spans="1:18" s="2" customFormat="1" ht="15.95" customHeight="1">
      <c r="A35" s="389" t="s">
        <v>215</v>
      </c>
      <c r="B35" s="390"/>
      <c r="C35" s="390"/>
      <c r="D35" s="390" t="s">
        <v>289</v>
      </c>
      <c r="E35" s="390"/>
      <c r="F35" s="390"/>
      <c r="G35" s="391"/>
      <c r="H35" s="251">
        <f>SUMIFS($G$9:$G$23,$J$9:$J$23,"5",$K$9:$K$23,"-",$H$9:$H$23,"&lt;&gt;F",$H$9:$H$23,"&lt;&gt;")</f>
        <v>0</v>
      </c>
      <c r="I35" s="251">
        <f>SUMIFS($G$9:$G$23,$J$9:$J$23,"5",$K$9:$K$23,"&lt;&gt;-",$H$9:$H$23,"&lt;&gt;F",$H$9:$H$23,"&lt;&gt;")</f>
        <v>0</v>
      </c>
      <c r="J35" s="251">
        <f>SUMIFS($G$9:$G$23,$K$9:$K$23,"5",$H$9:$H$23,"&lt;&gt;F",$H$9:$H$23,"&lt;&gt;")+SUMIFS($G$9:$G$23,$K$9:$K$23,"ALL",$H$9:$H$23,"&lt;&gt;F",$H$9:$H$23,"&lt;&gt;")</f>
        <v>0</v>
      </c>
      <c r="K35" s="251">
        <f>SUMIFS($I$9:$I$23,$J$9:$J$23,"5",$K$9:$K$23,"-",$H$9:$H$23,"&lt;&gt;F",$H$9:$H$23,"&lt;&gt;")</f>
        <v>0</v>
      </c>
      <c r="L35" s="251">
        <f>SUMIFS($I$9:$I$23,$J$9:$J$23,"5",$K$9:$K$23,"&lt;&gt;-",$H$9:$H$23,"&lt;&gt;F",$H$9:$H$23,"&lt;&gt;")</f>
        <v>0</v>
      </c>
      <c r="M35" s="251">
        <f>SUMIFS($I$9:$I$23,$K$9:$K$23,"5",$H$9:$H$23,"&lt;&gt;F",$H$9:$H$23,"&lt;&gt;")+SUMIFS($I$9:$I$23,$K$9:$K$23,"ALL",$H$9:$H$23,"&lt;&gt;F",$H$9:$H$23,"&lt;&gt;")</f>
        <v>0</v>
      </c>
      <c r="N35" s="225">
        <f>IFERROR((K35*$P$34+L35*$Q$34+M35*$R$34)/(4*(H35*$P$34+I35*$Q$34+J35*$R$34))*100,0)</f>
        <v>0</v>
      </c>
    </row>
    <row r="36" spans="1:18" s="2" customFormat="1" ht="15.95" customHeight="1"/>
    <row r="37" spans="1:18" s="2" customFormat="1" ht="15.95" customHeight="1"/>
    <row r="38" spans="1:18" s="2" customFormat="1" ht="15.95" customHeight="1"/>
    <row r="39" spans="1:18" s="2" customFormat="1" ht="15.95" customHeight="1"/>
    <row r="40" spans="1:18" s="2" customFormat="1" ht="15.95" customHeight="1"/>
    <row r="41" spans="1:18" s="2" customFormat="1" ht="15.75" customHeight="1"/>
    <row r="42" spans="1:18" s="2" customFormat="1" ht="15.75" customHeight="1"/>
    <row r="43" spans="1:18" s="2" customFormat="1" ht="15.75" customHeight="1"/>
    <row r="44" spans="1:18" s="2" customFormat="1" ht="15.75" customHeight="1"/>
    <row r="45" spans="1:18" s="2" customFormat="1" ht="15.75" customHeight="1"/>
    <row r="46" spans="1:18" s="2" customFormat="1" ht="15.75" customHeight="1"/>
    <row r="47" spans="1:18" s="2" customFormat="1" ht="15.75" customHeight="1"/>
    <row r="48" spans="1:18" s="2" customFormat="1" ht="15.75" customHeight="1"/>
    <row r="49" spans="1:36" s="2" customFormat="1" ht="15.75" customHeight="1"/>
    <row r="50" spans="1:36" s="2" customFormat="1" ht="15.75" customHeight="1">
      <c r="A50" s="252"/>
      <c r="B50" s="252"/>
      <c r="C50" s="252"/>
      <c r="D50" s="252"/>
      <c r="E50" s="252"/>
      <c r="F50" s="252"/>
      <c r="G50" s="252"/>
      <c r="H50" s="252"/>
      <c r="I50" s="252"/>
      <c r="J50" s="252"/>
      <c r="K50" s="252"/>
      <c r="L50" s="252"/>
      <c r="M50" s="252"/>
      <c r="N50" s="252"/>
    </row>
    <row r="51" spans="1:36" s="2" customFormat="1" ht="15.75" customHeight="1" thickBot="1">
      <c r="A51" s="5" t="s">
        <v>260</v>
      </c>
      <c r="O51" s="61"/>
    </row>
    <row r="52" spans="1:36" s="2" customFormat="1" ht="15.75" customHeight="1" thickTop="1">
      <c r="A52" s="445" t="s">
        <v>257</v>
      </c>
      <c r="B52" s="446"/>
      <c r="C52" s="446"/>
      <c r="D52" s="446"/>
      <c r="E52" s="446"/>
      <c r="F52" s="446"/>
      <c r="G52" s="446"/>
      <c r="H52" s="446"/>
      <c r="I52" s="446"/>
      <c r="J52" s="446"/>
      <c r="K52" s="446"/>
      <c r="L52" s="446"/>
      <c r="M52" s="446"/>
      <c r="N52" s="447"/>
    </row>
    <row r="53" spans="1:36" s="2" customFormat="1" ht="120" customHeight="1" thickBot="1">
      <c r="A53" s="459"/>
      <c r="B53" s="460"/>
      <c r="C53" s="460"/>
      <c r="D53" s="460"/>
      <c r="E53" s="460"/>
      <c r="F53" s="460"/>
      <c r="G53" s="460"/>
      <c r="H53" s="460"/>
      <c r="I53" s="460"/>
      <c r="J53" s="460"/>
      <c r="K53" s="460"/>
      <c r="L53" s="460"/>
      <c r="M53" s="460"/>
      <c r="N53" s="461"/>
    </row>
    <row r="54" spans="1:36" s="2" customFormat="1" ht="15.75" customHeight="1" thickTop="1">
      <c r="A54" s="445" t="s">
        <v>258</v>
      </c>
      <c r="B54" s="446"/>
      <c r="C54" s="446"/>
      <c r="D54" s="446"/>
      <c r="E54" s="446"/>
      <c r="F54" s="446"/>
      <c r="G54" s="446"/>
      <c r="H54" s="446"/>
      <c r="I54" s="446"/>
      <c r="J54" s="446"/>
      <c r="K54" s="446"/>
      <c r="L54" s="446"/>
      <c r="M54" s="446"/>
      <c r="N54" s="447"/>
    </row>
    <row r="55" spans="1:36" s="2" customFormat="1" ht="120" customHeight="1" thickBot="1">
      <c r="A55" s="448"/>
      <c r="B55" s="449"/>
      <c r="C55" s="449"/>
      <c r="D55" s="449"/>
      <c r="E55" s="449"/>
      <c r="F55" s="449"/>
      <c r="G55" s="449"/>
      <c r="H55" s="449"/>
      <c r="I55" s="449"/>
      <c r="J55" s="449"/>
      <c r="K55" s="449"/>
      <c r="L55" s="449"/>
      <c r="M55" s="449"/>
      <c r="N55" s="450"/>
    </row>
    <row r="56" spans="1:36" s="2" customFormat="1" ht="15.75" customHeight="1" thickTop="1">
      <c r="A56" s="252"/>
      <c r="B56" s="252"/>
      <c r="C56" s="252"/>
      <c r="D56" s="252"/>
      <c r="E56" s="252"/>
      <c r="F56" s="252"/>
      <c r="G56" s="252"/>
      <c r="H56" s="252"/>
      <c r="I56" s="252"/>
      <c r="J56" s="252"/>
      <c r="K56" s="252"/>
      <c r="L56" s="252"/>
      <c r="M56" s="252"/>
      <c r="N56" s="252"/>
    </row>
    <row r="57" spans="1:36" s="2" customFormat="1" ht="15.75" customHeight="1" thickBot="1">
      <c r="A57" s="5" t="s">
        <v>256</v>
      </c>
    </row>
    <row r="58" spans="1:36" s="2" customFormat="1" ht="15.75" customHeight="1" thickTop="1">
      <c r="A58" s="445" t="s">
        <v>415</v>
      </c>
      <c r="B58" s="446"/>
      <c r="C58" s="446"/>
      <c r="D58" s="446"/>
      <c r="E58" s="446"/>
      <c r="F58" s="446"/>
      <c r="G58" s="446"/>
      <c r="H58" s="446"/>
      <c r="I58" s="446"/>
      <c r="J58" s="446"/>
      <c r="K58" s="446"/>
      <c r="L58" s="446"/>
      <c r="M58" s="446"/>
      <c r="N58" s="447"/>
    </row>
    <row r="59" spans="1:36" s="2" customFormat="1" ht="120" customHeight="1" thickBot="1">
      <c r="A59" s="448"/>
      <c r="B59" s="449"/>
      <c r="C59" s="449"/>
      <c r="D59" s="449"/>
      <c r="E59" s="449"/>
      <c r="F59" s="449"/>
      <c r="G59" s="449"/>
      <c r="H59" s="449"/>
      <c r="I59" s="449"/>
      <c r="J59" s="449"/>
      <c r="K59" s="449"/>
      <c r="L59" s="449"/>
      <c r="M59" s="449"/>
      <c r="N59" s="450"/>
    </row>
    <row r="60" spans="1:36" s="2" customFormat="1" ht="15.75" customHeight="1" thickTop="1">
      <c r="A60" s="252"/>
      <c r="B60" s="252"/>
      <c r="C60" s="252"/>
      <c r="D60" s="252"/>
      <c r="E60" s="252"/>
      <c r="F60" s="252"/>
      <c r="G60" s="252"/>
      <c r="H60" s="252"/>
      <c r="I60" s="252"/>
      <c r="J60" s="252"/>
      <c r="K60" s="252"/>
      <c r="L60" s="252"/>
      <c r="M60" s="252"/>
      <c r="N60" s="252"/>
    </row>
    <row r="61" spans="1:36" s="2" customFormat="1" ht="15.75" customHeight="1">
      <c r="A61" s="52" t="s">
        <v>219</v>
      </c>
      <c r="P61" s="506" t="s">
        <v>499</v>
      </c>
      <c r="Q61" s="506"/>
      <c r="R61" s="506"/>
      <c r="S61" s="506"/>
      <c r="T61" s="506"/>
      <c r="U61" s="506"/>
      <c r="V61" s="506"/>
      <c r="W61" s="506"/>
      <c r="X61" s="506"/>
      <c r="Y61" s="506"/>
      <c r="Z61" s="506"/>
      <c r="AA61" s="506"/>
      <c r="AB61" s="506"/>
      <c r="AC61" s="506"/>
      <c r="AD61" s="506"/>
      <c r="AE61" s="506"/>
      <c r="AF61" s="506"/>
      <c r="AG61" s="506"/>
      <c r="AH61" s="506"/>
      <c r="AI61" s="506"/>
      <c r="AJ61" s="506"/>
    </row>
    <row r="62" spans="1:36" s="2" customFormat="1" ht="15.75" customHeight="1">
      <c r="A62" s="5" t="s">
        <v>316</v>
      </c>
      <c r="D62" s="49"/>
      <c r="P62" s="507"/>
      <c r="Q62" s="507"/>
      <c r="R62" s="507"/>
      <c r="S62" s="507"/>
      <c r="T62" s="507"/>
      <c r="U62" s="507"/>
      <c r="V62" s="507"/>
      <c r="W62" s="507"/>
      <c r="X62" s="507"/>
      <c r="Y62" s="507"/>
      <c r="Z62" s="507"/>
      <c r="AA62" s="507"/>
      <c r="AB62" s="507"/>
      <c r="AC62" s="507"/>
      <c r="AD62" s="507"/>
      <c r="AE62" s="507"/>
      <c r="AF62" s="507"/>
      <c r="AG62" s="507"/>
      <c r="AH62" s="507"/>
      <c r="AI62" s="507"/>
      <c r="AJ62" s="507"/>
    </row>
    <row r="63" spans="1:36" s="2" customFormat="1" ht="15.75" customHeight="1" thickBot="1">
      <c r="P63" s="410" t="s">
        <v>490</v>
      </c>
      <c r="Q63" s="411"/>
      <c r="R63" s="411"/>
      <c r="S63" s="411"/>
      <c r="T63" s="411"/>
      <c r="U63" s="411"/>
      <c r="V63" s="412"/>
      <c r="W63" s="410" t="s">
        <v>491</v>
      </c>
      <c r="X63" s="410"/>
      <c r="Y63" s="410"/>
      <c r="Z63" s="410"/>
      <c r="AA63" s="410"/>
      <c r="AB63" s="410"/>
      <c r="AC63" s="508"/>
      <c r="AD63" s="410" t="s">
        <v>500</v>
      </c>
      <c r="AE63" s="410"/>
      <c r="AF63" s="410"/>
      <c r="AG63" s="410"/>
      <c r="AH63" s="410"/>
      <c r="AI63" s="410"/>
      <c r="AJ63" s="508"/>
    </row>
    <row r="64" spans="1:36" s="2" customFormat="1" ht="27" customHeight="1" thickTop="1" thickBot="1">
      <c r="A64" s="99"/>
      <c r="B64" s="267" t="s">
        <v>210</v>
      </c>
      <c r="C64" s="451"/>
      <c r="D64" s="452"/>
      <c r="G64" s="464" t="s">
        <v>318</v>
      </c>
      <c r="H64" s="464"/>
      <c r="I64" s="464"/>
      <c r="J64" s="465"/>
      <c r="K64" s="466"/>
      <c r="L64" s="466"/>
      <c r="M64" s="467"/>
      <c r="N64" s="99"/>
      <c r="P64" s="413"/>
      <c r="Q64" s="414"/>
      <c r="R64" s="414"/>
      <c r="S64" s="414"/>
      <c r="T64" s="414"/>
      <c r="U64" s="414"/>
      <c r="V64" s="415"/>
      <c r="W64" s="410"/>
      <c r="X64" s="410"/>
      <c r="Y64" s="410"/>
      <c r="Z64" s="410"/>
      <c r="AA64" s="410"/>
      <c r="AB64" s="410"/>
      <c r="AC64" s="508"/>
      <c r="AD64" s="410"/>
      <c r="AE64" s="410"/>
      <c r="AF64" s="410"/>
      <c r="AG64" s="410"/>
      <c r="AH64" s="410"/>
      <c r="AI64" s="410"/>
      <c r="AJ64" s="508"/>
    </row>
    <row r="65" spans="1:36" s="2" customFormat="1" ht="15.75" customHeight="1" thickTop="1">
      <c r="P65" s="500" t="s">
        <v>492</v>
      </c>
      <c r="Q65" s="501"/>
      <c r="R65" s="501"/>
      <c r="S65" s="501"/>
      <c r="T65" s="501"/>
      <c r="U65" s="501"/>
      <c r="V65" s="502"/>
      <c r="W65" s="500" t="s">
        <v>493</v>
      </c>
      <c r="X65" s="501"/>
      <c r="Y65" s="501"/>
      <c r="Z65" s="501"/>
      <c r="AA65" s="501"/>
      <c r="AB65" s="501"/>
      <c r="AC65" s="502"/>
      <c r="AD65" s="500" t="s">
        <v>494</v>
      </c>
      <c r="AE65" s="501"/>
      <c r="AF65" s="501"/>
      <c r="AG65" s="501"/>
      <c r="AH65" s="501"/>
      <c r="AI65" s="501"/>
      <c r="AJ65" s="502"/>
    </row>
    <row r="66" spans="1:36" s="2" customFormat="1" ht="12.75" customHeight="1" thickBot="1">
      <c r="B66" s="253"/>
      <c r="C66" s="242"/>
      <c r="D66" s="462"/>
      <c r="E66" s="462"/>
      <c r="F66" s="462"/>
      <c r="G66" s="462"/>
      <c r="H66" s="462"/>
      <c r="I66" s="82"/>
      <c r="J66" s="463" t="s">
        <v>454</v>
      </c>
      <c r="K66" s="463"/>
      <c r="L66" s="463"/>
      <c r="M66" s="463"/>
      <c r="N66" s="463"/>
      <c r="P66" s="503"/>
      <c r="Q66" s="504"/>
      <c r="R66" s="504"/>
      <c r="S66" s="504"/>
      <c r="T66" s="504"/>
      <c r="U66" s="504"/>
      <c r="V66" s="505"/>
      <c r="W66" s="503"/>
      <c r="X66" s="504"/>
      <c r="Y66" s="504"/>
      <c r="Z66" s="504"/>
      <c r="AA66" s="504"/>
      <c r="AB66" s="504"/>
      <c r="AC66" s="505"/>
      <c r="AD66" s="503"/>
      <c r="AE66" s="504"/>
      <c r="AF66" s="504"/>
      <c r="AG66" s="504"/>
      <c r="AH66" s="504"/>
      <c r="AI66" s="504"/>
      <c r="AJ66" s="505"/>
    </row>
    <row r="67" spans="1:36" s="2" customFormat="1" ht="27" customHeight="1" thickTop="1" thickBot="1">
      <c r="B67" s="458"/>
      <c r="C67" s="458"/>
      <c r="D67" s="458"/>
      <c r="E67" s="49"/>
      <c r="F67" s="49"/>
      <c r="G67" s="456" t="s">
        <v>453</v>
      </c>
      <c r="H67" s="456"/>
      <c r="I67" s="456"/>
      <c r="J67" s="457"/>
      <c r="K67" s="453"/>
      <c r="L67" s="454"/>
      <c r="M67" s="454"/>
      <c r="N67" s="455"/>
      <c r="P67" s="420" t="s">
        <v>495</v>
      </c>
      <c r="Q67" s="420"/>
      <c r="R67" s="420"/>
      <c r="S67" s="420"/>
      <c r="T67" s="420"/>
      <c r="U67" s="420"/>
      <c r="V67" s="420"/>
      <c r="W67" s="420" t="s">
        <v>496</v>
      </c>
      <c r="X67" s="421"/>
      <c r="Y67" s="421"/>
      <c r="Z67" s="421"/>
      <c r="AA67" s="421"/>
      <c r="AB67" s="421"/>
      <c r="AC67" s="421"/>
      <c r="AD67" s="420" t="s">
        <v>497</v>
      </c>
      <c r="AE67" s="421"/>
      <c r="AF67" s="421"/>
      <c r="AG67" s="421"/>
      <c r="AH67" s="421"/>
      <c r="AI67" s="421"/>
      <c r="AJ67" s="421"/>
    </row>
    <row r="68" spans="1:36" s="2" customFormat="1" ht="15.75" customHeight="1" thickTop="1" thickBot="1">
      <c r="A68" s="26" t="s">
        <v>317</v>
      </c>
      <c r="B68" s="58"/>
      <c r="C68" s="58"/>
      <c r="D68" s="242"/>
      <c r="F68" s="253"/>
      <c r="G68" s="253"/>
      <c r="H68" s="82"/>
      <c r="I68" s="82"/>
      <c r="J68" s="82"/>
      <c r="M68" s="83"/>
      <c r="N68" s="83"/>
    </row>
    <row r="69" spans="1:36" s="2" customFormat="1" ht="120" customHeight="1" thickTop="1" thickBot="1">
      <c r="A69" s="435"/>
      <c r="B69" s="436"/>
      <c r="C69" s="436"/>
      <c r="D69" s="436"/>
      <c r="E69" s="436"/>
      <c r="F69" s="436"/>
      <c r="G69" s="436"/>
      <c r="H69" s="436"/>
      <c r="I69" s="436"/>
      <c r="J69" s="436"/>
      <c r="K69" s="436"/>
      <c r="L69" s="436"/>
      <c r="M69" s="436"/>
      <c r="N69" s="437"/>
    </row>
    <row r="70" spans="1:36" s="2" customFormat="1" ht="15.75" customHeight="1" thickTop="1"/>
    <row r="71" spans="1:36" s="2" customFormat="1" ht="15.75" customHeight="1"/>
    <row r="72" spans="1:36" s="2" customFormat="1" ht="15.75" customHeight="1"/>
    <row r="73" spans="1:36" s="2" customFormat="1" ht="15.75" customHeight="1"/>
    <row r="74" spans="1:36" s="2" customFormat="1" ht="15.75" customHeight="1"/>
    <row r="75" spans="1:36" s="2" customFormat="1" ht="15.75" customHeight="1"/>
    <row r="76" spans="1:36" s="2" customFormat="1" ht="15.75" customHeight="1"/>
    <row r="77" spans="1:36" s="2" customFormat="1" ht="15.75" customHeight="1"/>
    <row r="78" spans="1:36" s="2" customFormat="1" ht="15.75" customHeight="1"/>
    <row r="79" spans="1:36" s="2" customFormat="1" ht="15.75" customHeight="1"/>
    <row r="80" spans="1:36" s="2" customFormat="1" ht="15.75" customHeight="1"/>
    <row r="81" s="2" customFormat="1" ht="15.75" customHeight="1"/>
    <row r="82" s="2" customFormat="1" ht="15.75" customHeight="1"/>
    <row r="83" s="2" customFormat="1" ht="15.75" customHeight="1"/>
    <row r="84" s="2" customFormat="1" ht="15.75" customHeight="1"/>
    <row r="85" s="2" customFormat="1" ht="15.75" customHeight="1"/>
    <row r="86" s="2" customFormat="1" ht="15.75" customHeight="1"/>
    <row r="87" s="2" customFormat="1" ht="15.75" customHeight="1"/>
    <row r="88" s="2" customFormat="1" ht="12"/>
    <row r="89" s="2" customFormat="1" ht="12"/>
    <row r="90" s="2" customFormat="1" ht="12"/>
    <row r="91" s="2" customFormat="1" ht="12"/>
    <row r="92" s="2" customFormat="1" ht="12"/>
    <row r="93" s="2" customFormat="1" ht="12"/>
    <row r="94" s="2" customFormat="1" ht="12"/>
    <row r="95" s="2" customFormat="1" ht="12"/>
    <row r="96" s="2" customFormat="1" ht="12"/>
    <row r="97" s="2" customFormat="1" ht="12"/>
    <row r="98" s="2" customFormat="1" ht="12"/>
    <row r="99" s="2" customFormat="1" ht="12"/>
    <row r="100" s="2" customFormat="1" ht="12"/>
    <row r="101" s="2" customFormat="1" ht="12"/>
    <row r="102" s="2" customFormat="1" ht="12"/>
    <row r="103" s="2" customFormat="1" ht="12"/>
    <row r="104" s="2" customFormat="1" ht="12"/>
    <row r="105" s="2" customFormat="1" ht="12"/>
    <row r="106" s="2" customFormat="1" ht="12"/>
    <row r="107" s="2" customFormat="1" ht="12"/>
    <row r="108" s="2" customFormat="1" ht="12"/>
    <row r="109" s="2" customFormat="1" ht="12"/>
    <row r="110" s="2" customFormat="1" ht="12"/>
    <row r="111" s="2" customFormat="1" ht="12"/>
    <row r="112" s="2" customFormat="1" ht="12"/>
    <row r="113" s="2" customFormat="1" ht="12"/>
    <row r="114" s="2" customFormat="1" ht="12"/>
    <row r="115" s="2" customFormat="1" ht="12"/>
    <row r="116" s="2" customFormat="1" ht="12"/>
    <row r="117" s="2" customFormat="1" ht="12"/>
    <row r="118" s="2" customFormat="1" ht="12"/>
    <row r="119" s="2" customFormat="1" ht="12"/>
    <row r="120" s="2" customFormat="1" ht="12"/>
    <row r="121" s="2" customFormat="1" ht="12"/>
    <row r="122" s="2" customFormat="1" ht="12"/>
    <row r="123" s="2" customFormat="1" ht="12"/>
    <row r="124" s="2" customFormat="1" ht="12"/>
    <row r="125" s="2" customFormat="1" ht="12"/>
    <row r="126" s="2" customFormat="1" ht="12"/>
    <row r="127" s="2" customFormat="1" ht="12"/>
    <row r="128" s="2" customFormat="1" ht="12"/>
    <row r="129" s="2" customFormat="1" ht="12"/>
    <row r="130" s="2" customFormat="1" ht="12"/>
    <row r="131" s="2" customFormat="1" ht="12"/>
    <row r="132" s="2" customFormat="1" ht="12"/>
    <row r="133" s="2" customFormat="1" ht="12"/>
    <row r="134" s="2" customFormat="1" ht="12"/>
    <row r="135" s="2" customFormat="1" ht="12"/>
    <row r="136" s="2" customFormat="1" ht="12"/>
    <row r="137" s="2" customFormat="1" ht="12"/>
    <row r="138" s="2" customFormat="1" ht="12"/>
    <row r="139" s="2" customFormat="1" ht="12"/>
    <row r="140" s="2" customFormat="1" ht="12"/>
    <row r="141" s="2" customFormat="1" ht="12"/>
    <row r="142" s="2" customFormat="1" ht="12"/>
    <row r="143" s="2" customFormat="1" ht="12"/>
    <row r="144" s="2" customFormat="1" ht="12"/>
    <row r="145" s="2" customFormat="1" ht="12"/>
    <row r="146" s="2" customFormat="1" ht="12"/>
    <row r="147" s="2" customFormat="1" ht="12"/>
    <row r="148" s="2" customFormat="1" ht="12"/>
    <row r="149" s="2" customFormat="1" ht="12"/>
    <row r="150" s="2" customFormat="1" ht="12"/>
    <row r="151" s="2" customFormat="1" ht="12"/>
    <row r="152" s="2" customFormat="1" ht="12"/>
    <row r="153" s="2" customFormat="1" ht="12"/>
    <row r="154" s="2" customFormat="1" ht="12"/>
    <row r="155" s="2" customFormat="1" ht="12"/>
    <row r="156" s="2" customFormat="1" ht="12"/>
    <row r="157" s="2" customFormat="1" ht="12"/>
    <row r="158" s="2" customFormat="1" ht="12"/>
    <row r="159" s="2" customFormat="1" ht="12"/>
    <row r="160" s="2" customFormat="1" ht="12"/>
    <row r="161" s="2" customFormat="1" ht="12"/>
    <row r="162" s="2" customFormat="1" ht="12"/>
    <row r="163" s="2" customFormat="1" ht="12"/>
    <row r="164" s="2" customFormat="1" ht="12"/>
    <row r="165" s="2" customFormat="1" ht="12"/>
    <row r="166" s="2" customFormat="1" ht="12"/>
    <row r="167" s="2" customFormat="1" ht="12"/>
    <row r="168" s="2" customFormat="1" ht="12"/>
    <row r="169" s="2" customFormat="1" ht="12"/>
    <row r="170" s="2" customFormat="1" ht="12"/>
    <row r="171" s="2" customFormat="1" ht="12"/>
    <row r="172" s="2" customFormat="1" ht="12"/>
    <row r="173" s="2" customFormat="1" ht="12"/>
    <row r="174" s="2" customFormat="1" ht="12"/>
    <row r="175" s="2" customFormat="1" ht="12"/>
    <row r="176" s="2" customFormat="1" ht="12"/>
    <row r="177" s="2" customFormat="1" ht="12"/>
    <row r="178" s="2" customFormat="1" ht="12"/>
    <row r="179" s="2" customFormat="1" ht="12"/>
    <row r="180" s="2" customFormat="1" ht="12"/>
    <row r="181" s="2" customFormat="1" ht="12"/>
    <row r="182" s="2" customFormat="1" ht="12"/>
    <row r="183" s="2" customFormat="1" ht="12"/>
    <row r="184" s="2" customFormat="1" ht="12"/>
    <row r="185" s="2" customFormat="1" ht="12"/>
    <row r="186" s="2" customFormat="1" ht="12"/>
    <row r="187" s="2" customFormat="1" ht="12"/>
    <row r="188" s="2" customFormat="1" ht="12"/>
    <row r="189" s="2" customFormat="1" ht="12"/>
    <row r="190" s="2" customFormat="1" ht="12"/>
    <row r="191" s="2" customFormat="1" ht="12"/>
    <row r="192" s="2" customFormat="1" ht="12"/>
    <row r="193" s="2" customFormat="1" ht="12"/>
    <row r="194" s="2" customFormat="1" ht="12"/>
    <row r="195" s="2" customFormat="1" ht="12"/>
    <row r="196" s="2" customFormat="1" ht="12"/>
    <row r="197" s="2" customFormat="1" ht="12"/>
    <row r="198" s="2" customFormat="1" ht="12"/>
    <row r="199" s="2" customFormat="1" ht="12"/>
    <row r="200" s="2" customFormat="1" ht="12"/>
    <row r="201" s="2" customFormat="1" ht="12"/>
    <row r="202" s="2" customFormat="1" ht="12"/>
    <row r="203" s="2" customFormat="1" ht="12"/>
    <row r="204" s="2" customFormat="1" ht="12"/>
    <row r="205" s="2" customFormat="1" ht="12"/>
    <row r="206" s="2" customFormat="1" ht="12"/>
    <row r="207" s="2" customFormat="1" ht="12"/>
    <row r="208" s="2" customFormat="1" ht="12"/>
    <row r="209" s="2" customFormat="1" ht="12"/>
    <row r="210" s="2" customFormat="1" ht="12"/>
    <row r="211" s="2" customFormat="1" ht="12"/>
    <row r="212" s="2" customFormat="1" ht="12"/>
    <row r="213" s="2" customFormat="1" ht="12"/>
    <row r="214" s="2" customFormat="1" ht="12"/>
    <row r="215" s="2" customFormat="1" ht="12"/>
    <row r="216" s="2" customFormat="1" ht="12"/>
    <row r="217" s="2" customFormat="1" ht="12"/>
    <row r="218" s="2" customFormat="1" ht="12"/>
    <row r="219" s="2" customFormat="1" ht="12"/>
    <row r="220" s="2" customFormat="1" ht="12"/>
    <row r="221" s="2" customFormat="1" ht="12"/>
    <row r="222" s="2" customFormat="1" ht="12"/>
    <row r="223" s="2" customFormat="1" ht="12"/>
    <row r="224" s="2" customFormat="1" ht="12"/>
    <row r="225" s="2" customFormat="1" ht="12"/>
    <row r="226" s="2" customFormat="1" ht="12"/>
    <row r="227" s="2" customFormat="1" ht="12"/>
    <row r="228" s="2" customFormat="1" ht="12"/>
    <row r="229" s="2" customFormat="1" ht="12"/>
    <row r="230" s="2" customFormat="1" ht="12"/>
    <row r="231" s="2" customFormat="1" ht="12"/>
    <row r="232" s="2" customFormat="1" ht="12"/>
    <row r="233" s="2" customFormat="1" ht="12"/>
    <row r="234" s="2" customFormat="1" ht="12"/>
    <row r="235" s="2" customFormat="1" ht="12"/>
    <row r="236" s="2" customFormat="1" ht="12"/>
    <row r="237" s="2" customFormat="1" ht="12"/>
    <row r="238" s="2" customFormat="1" ht="12"/>
    <row r="239" s="2" customFormat="1" ht="12"/>
    <row r="240" s="2" customFormat="1" ht="12"/>
    <row r="241" s="2" customFormat="1" ht="12"/>
    <row r="242" s="2" customFormat="1" ht="12"/>
    <row r="243" s="2" customFormat="1" ht="12"/>
    <row r="244" s="2" customFormat="1" ht="12"/>
    <row r="245" s="2" customFormat="1" ht="12"/>
    <row r="246" s="2" customFormat="1" ht="12"/>
    <row r="247" s="2" customFormat="1" ht="12"/>
    <row r="248" s="2" customFormat="1" ht="12"/>
    <row r="249" s="2" customFormat="1" ht="12"/>
    <row r="250" s="2" customFormat="1" ht="12"/>
    <row r="251" s="2" customFormat="1" ht="12"/>
    <row r="252" s="2" customFormat="1" ht="12"/>
    <row r="253" s="2" customFormat="1" ht="12"/>
    <row r="254" s="2" customFormat="1" ht="12"/>
    <row r="255" s="2" customFormat="1" ht="12"/>
    <row r="256" s="2" customFormat="1" ht="12"/>
    <row r="257" s="2" customFormat="1" ht="12"/>
    <row r="258" s="2" customFormat="1" ht="12"/>
    <row r="259" s="2" customFormat="1" ht="12"/>
    <row r="260" s="2" customFormat="1" ht="12"/>
    <row r="261" s="2" customFormat="1" ht="12"/>
    <row r="262" s="2" customFormat="1" ht="12"/>
    <row r="263" s="2" customFormat="1" ht="12"/>
    <row r="264" s="2" customFormat="1" ht="12"/>
    <row r="265" s="2" customFormat="1" ht="12"/>
    <row r="266" s="2" customFormat="1" ht="12"/>
    <row r="267" s="2" customFormat="1" ht="12"/>
    <row r="268" s="2" customFormat="1" ht="12"/>
    <row r="269" s="2" customFormat="1" ht="12"/>
    <row r="270" s="2" customFormat="1" ht="12"/>
    <row r="271" s="2" customFormat="1" ht="12"/>
    <row r="272" s="2" customFormat="1" ht="12"/>
    <row r="273" s="2" customFormat="1" ht="12"/>
    <row r="274" s="2" customFormat="1" ht="12"/>
    <row r="275" s="2" customFormat="1" ht="12"/>
    <row r="276" s="2" customFormat="1" ht="12"/>
    <row r="277" s="2" customFormat="1" ht="12"/>
    <row r="278" s="2" customFormat="1" ht="12"/>
    <row r="279" s="2" customFormat="1" ht="12"/>
    <row r="280" s="2" customFormat="1" ht="12"/>
    <row r="281" s="2" customFormat="1" ht="12"/>
    <row r="282" s="2" customFormat="1" ht="12"/>
    <row r="283" s="2" customFormat="1" ht="12"/>
    <row r="284" s="2" customFormat="1" ht="12"/>
    <row r="285" s="2" customFormat="1" ht="12"/>
    <row r="286" s="2" customFormat="1" ht="12"/>
    <row r="287" s="2" customFormat="1" ht="12"/>
    <row r="288" s="2" customFormat="1" ht="12"/>
    <row r="289" s="2" customFormat="1" ht="12"/>
    <row r="290" s="2" customFormat="1" ht="12"/>
    <row r="291" s="2" customFormat="1" ht="12"/>
    <row r="292" s="2" customFormat="1" ht="12"/>
    <row r="293" s="2" customFormat="1" ht="12"/>
    <row r="294" s="2" customFormat="1" ht="12"/>
    <row r="295" s="2" customFormat="1" ht="12"/>
    <row r="296" s="2" customFormat="1" ht="12"/>
    <row r="297" s="2" customFormat="1" ht="12"/>
    <row r="298" s="2" customFormat="1" ht="12"/>
    <row r="299" s="2" customFormat="1" ht="12"/>
    <row r="300" s="2" customFormat="1" ht="12"/>
    <row r="301" s="2" customFormat="1" ht="12"/>
    <row r="302" s="2" customFormat="1" ht="12"/>
    <row r="303" s="2" customFormat="1" ht="12"/>
    <row r="304" s="2" customFormat="1" ht="12"/>
    <row r="305" s="2" customFormat="1" ht="12"/>
    <row r="306" s="2" customFormat="1" ht="12"/>
    <row r="307" s="2" customFormat="1" ht="12"/>
    <row r="308" s="2" customFormat="1" ht="12"/>
    <row r="309" s="2" customFormat="1" ht="12"/>
    <row r="310" s="2" customFormat="1" ht="12"/>
    <row r="311" s="2" customFormat="1" ht="12"/>
    <row r="312" s="2" customFormat="1" ht="12"/>
    <row r="313" s="2" customFormat="1" ht="12"/>
    <row r="314" s="2" customFormat="1" ht="12"/>
    <row r="315" s="2" customFormat="1" ht="12"/>
    <row r="316" s="2" customFormat="1" ht="12"/>
    <row r="317" s="2" customFormat="1" ht="12"/>
    <row r="318" s="2" customFormat="1" ht="12"/>
    <row r="319" s="2" customFormat="1" ht="12"/>
    <row r="320" s="2" customFormat="1" ht="12"/>
    <row r="321" s="2" customFormat="1" ht="12"/>
    <row r="322" s="2" customFormat="1" ht="12"/>
    <row r="323" s="2" customFormat="1" ht="12"/>
    <row r="324" s="2" customFormat="1" ht="12"/>
    <row r="325" s="2" customFormat="1" ht="12"/>
    <row r="326" s="2" customFormat="1" ht="12"/>
    <row r="327" s="2" customFormat="1" ht="12"/>
    <row r="328" s="2" customFormat="1" ht="12"/>
    <row r="329" s="2" customFormat="1" ht="12"/>
    <row r="330" s="2" customFormat="1" ht="12"/>
    <row r="331" s="2" customFormat="1" ht="12"/>
    <row r="332" s="2" customFormat="1" ht="12"/>
    <row r="333" s="2" customFormat="1" ht="12"/>
    <row r="334" s="2" customFormat="1" ht="12"/>
    <row r="335" s="2" customFormat="1" ht="12"/>
    <row r="336" s="2" customFormat="1" ht="12"/>
    <row r="337" s="2" customFormat="1" ht="12"/>
    <row r="338" s="2" customFormat="1" ht="12"/>
    <row r="339" s="2" customFormat="1" ht="12"/>
    <row r="340" s="2" customFormat="1" ht="12"/>
    <row r="341" s="2" customFormat="1" ht="12"/>
    <row r="342" s="2" customFormat="1" ht="12"/>
    <row r="343" s="2" customFormat="1" ht="12"/>
    <row r="344" s="2" customFormat="1" ht="12"/>
    <row r="345" s="2" customFormat="1" ht="12"/>
    <row r="346" s="2" customFormat="1" ht="12"/>
    <row r="347" s="2" customFormat="1" ht="12"/>
    <row r="348" s="2" customFormat="1" ht="12"/>
    <row r="349" s="2" customFormat="1" ht="12"/>
    <row r="350" s="2" customFormat="1" ht="12"/>
    <row r="351" s="2" customFormat="1" ht="12"/>
    <row r="352" s="2" customFormat="1" ht="12"/>
    <row r="353" s="2" customFormat="1" ht="12"/>
    <row r="354" s="2" customFormat="1" ht="12"/>
    <row r="355" s="2" customFormat="1" ht="12"/>
    <row r="356" s="2" customFormat="1" ht="12"/>
    <row r="357" s="2" customFormat="1" ht="12"/>
    <row r="358" s="2" customFormat="1" ht="12"/>
    <row r="359" s="2" customFormat="1" ht="12"/>
    <row r="360" s="2" customFormat="1" ht="12"/>
    <row r="361" s="2" customFormat="1" ht="12"/>
    <row r="362" s="2" customFormat="1" ht="12"/>
    <row r="363" s="2" customFormat="1" ht="12"/>
    <row r="364" s="2" customFormat="1" ht="12"/>
    <row r="365" s="2" customFormat="1" ht="12"/>
    <row r="366" s="2" customFormat="1" ht="12"/>
    <row r="367" s="2" customFormat="1" ht="12"/>
    <row r="368" s="2" customFormat="1" ht="12"/>
    <row r="369" s="2" customFormat="1" ht="12"/>
    <row r="370" s="2" customFormat="1" ht="12"/>
    <row r="371" s="2" customFormat="1" ht="12"/>
    <row r="372" s="2" customFormat="1" ht="12"/>
    <row r="373" s="2" customFormat="1" ht="12"/>
    <row r="374" s="2" customFormat="1" ht="12"/>
    <row r="375" s="2" customFormat="1" ht="12"/>
    <row r="376" s="2" customFormat="1" ht="12"/>
    <row r="377" s="2" customFormat="1" ht="12"/>
    <row r="378" s="2" customFormat="1" ht="12"/>
    <row r="379" s="2" customFormat="1" ht="12"/>
    <row r="380" s="2" customFormat="1" ht="12"/>
    <row r="381" s="2" customFormat="1" ht="12"/>
    <row r="382" s="2" customFormat="1" ht="12"/>
    <row r="383" s="2" customFormat="1" ht="12"/>
    <row r="384" s="2" customFormat="1" ht="12"/>
    <row r="385" s="2" customFormat="1" ht="12"/>
    <row r="386" s="2" customFormat="1" ht="12"/>
    <row r="387" s="2" customFormat="1" ht="12"/>
    <row r="388" s="2" customFormat="1" ht="12"/>
    <row r="389" s="2" customFormat="1" ht="12"/>
    <row r="390" s="2" customFormat="1" ht="12"/>
    <row r="391" s="2" customFormat="1" ht="12"/>
    <row r="392" s="2" customFormat="1" ht="12"/>
    <row r="393" s="2" customFormat="1" ht="12"/>
    <row r="394" s="2" customFormat="1" ht="12"/>
    <row r="395" s="2" customFormat="1" ht="12"/>
    <row r="396" s="2" customFormat="1" ht="12"/>
    <row r="397" s="2" customFormat="1" ht="12"/>
    <row r="398" s="2" customFormat="1" ht="12"/>
    <row r="399" s="2" customFormat="1" ht="12"/>
    <row r="400" s="2" customFormat="1" ht="12"/>
    <row r="401" s="2" customFormat="1" ht="12"/>
    <row r="402" s="2" customFormat="1" ht="12"/>
    <row r="403" s="2" customFormat="1" ht="12"/>
    <row r="404" s="2" customFormat="1" ht="12"/>
    <row r="405" s="2" customFormat="1" ht="12"/>
    <row r="406" s="2" customFormat="1" ht="12"/>
    <row r="407" s="2" customFormat="1" ht="12"/>
    <row r="408" s="2" customFormat="1" ht="12"/>
    <row r="409" s="2" customFormat="1" ht="12"/>
    <row r="410" s="2" customFormat="1" ht="12"/>
    <row r="411" s="2" customFormat="1" ht="12"/>
    <row r="412" s="2" customFormat="1" ht="12"/>
    <row r="413" s="2" customFormat="1" ht="12"/>
    <row r="414" s="2" customFormat="1" ht="12"/>
    <row r="415" s="2" customFormat="1" ht="12"/>
    <row r="416" s="2" customFormat="1" ht="12"/>
    <row r="417" s="2" customFormat="1" ht="12"/>
    <row r="418" s="2" customFormat="1" ht="12"/>
    <row r="419" s="2" customFormat="1" ht="12"/>
    <row r="420" s="2" customFormat="1" ht="12"/>
    <row r="421" s="2" customFormat="1" ht="12"/>
    <row r="422" s="2" customFormat="1" ht="12"/>
    <row r="423" s="2" customFormat="1" ht="12"/>
    <row r="424" s="2" customFormat="1" ht="12"/>
    <row r="425" s="2" customFormat="1" ht="12"/>
    <row r="426" s="2" customFormat="1" ht="12"/>
    <row r="427" s="2" customFormat="1" ht="12"/>
    <row r="428" s="2" customFormat="1" ht="12"/>
    <row r="429" s="2" customFormat="1" ht="12"/>
    <row r="430" s="2" customFormat="1" ht="12"/>
    <row r="431" s="2" customFormat="1" ht="12"/>
    <row r="432" s="2" customFormat="1" ht="12"/>
    <row r="433" s="2" customFormat="1" ht="12"/>
    <row r="434" s="2" customFormat="1" ht="12"/>
    <row r="435" s="2" customFormat="1" ht="12"/>
    <row r="436" s="2" customFormat="1" ht="12"/>
    <row r="437" s="2" customFormat="1" ht="12"/>
    <row r="438" s="2" customFormat="1" ht="12"/>
    <row r="439" s="2" customFormat="1" ht="12"/>
    <row r="440" s="2" customFormat="1" ht="12"/>
    <row r="441" s="2" customFormat="1" ht="12"/>
    <row r="442" s="2" customFormat="1" ht="12"/>
    <row r="443" s="2" customFormat="1" ht="12"/>
    <row r="444" s="2" customFormat="1" ht="12"/>
    <row r="445" s="2" customFormat="1" ht="12"/>
    <row r="446" s="2" customFormat="1" ht="12"/>
    <row r="447" s="2" customFormat="1" ht="12"/>
    <row r="448" s="2" customFormat="1" ht="12"/>
    <row r="449" s="2" customFormat="1" ht="12"/>
    <row r="450" s="2" customFormat="1" ht="12"/>
    <row r="451" s="2" customFormat="1" ht="12"/>
    <row r="452" s="2" customFormat="1" ht="12"/>
    <row r="453" s="2" customFormat="1" ht="12"/>
    <row r="454" s="2" customFormat="1" ht="12"/>
    <row r="455" s="2" customFormat="1" ht="12"/>
    <row r="456" s="2" customFormat="1" ht="12"/>
    <row r="457" s="2" customFormat="1" ht="12"/>
    <row r="458" s="2" customFormat="1" ht="12"/>
    <row r="459" s="2" customFormat="1" ht="12"/>
    <row r="460" s="2" customFormat="1" ht="12"/>
    <row r="461" s="2" customFormat="1" ht="12"/>
    <row r="462" s="2" customFormat="1" ht="12"/>
    <row r="463" s="2" customFormat="1" ht="12"/>
    <row r="464" s="2" customFormat="1" ht="12"/>
    <row r="465" s="2" customFormat="1" ht="12"/>
    <row r="466" s="2" customFormat="1" ht="12"/>
    <row r="467" s="2" customFormat="1" ht="12"/>
    <row r="468" s="2" customFormat="1" ht="12"/>
    <row r="469" s="2" customFormat="1" ht="12"/>
    <row r="470" s="2" customFormat="1" ht="12"/>
    <row r="471" s="2" customFormat="1" ht="12"/>
    <row r="472" s="2" customFormat="1" ht="12"/>
    <row r="473" s="2" customFormat="1" ht="12"/>
    <row r="474" s="2" customFormat="1" ht="12"/>
    <row r="475" s="2" customFormat="1" ht="12"/>
    <row r="476" s="2" customFormat="1" ht="12"/>
    <row r="477" s="2" customFormat="1" ht="12"/>
    <row r="478" s="2" customFormat="1" ht="12"/>
    <row r="479" s="2" customFormat="1" ht="12"/>
    <row r="480" s="2" customFormat="1" ht="12"/>
    <row r="481" s="2" customFormat="1" ht="12"/>
    <row r="482" s="2" customFormat="1" ht="12"/>
    <row r="483" s="2" customFormat="1" ht="12"/>
    <row r="484" s="2" customFormat="1" ht="12"/>
    <row r="485" s="2" customFormat="1" ht="12"/>
    <row r="486" s="2" customFormat="1" ht="12"/>
    <row r="487" s="2" customFormat="1" ht="12"/>
    <row r="488" s="2" customFormat="1" ht="12"/>
    <row r="489" s="2" customFormat="1" ht="12"/>
    <row r="490" s="2" customFormat="1" ht="12"/>
    <row r="491" s="2" customFormat="1" ht="12"/>
    <row r="492" s="2" customFormat="1" ht="12"/>
    <row r="493" s="2" customFormat="1" ht="12"/>
    <row r="494" s="2" customFormat="1" ht="12"/>
    <row r="495" s="2" customFormat="1" ht="12"/>
    <row r="496" s="2" customFormat="1" ht="12"/>
    <row r="497" s="2" customFormat="1" ht="12"/>
    <row r="498" s="2" customFormat="1" ht="12"/>
    <row r="499" s="2" customFormat="1" ht="12"/>
    <row r="500" s="2" customFormat="1" ht="12"/>
    <row r="501" s="2" customFormat="1" ht="12"/>
    <row r="502" s="2" customFormat="1" ht="12"/>
    <row r="503" s="2" customFormat="1" ht="12"/>
    <row r="504" s="2" customFormat="1" ht="12"/>
    <row r="505" s="2" customFormat="1" ht="12"/>
    <row r="506" s="2" customFormat="1" ht="12"/>
    <row r="507" s="2" customFormat="1" ht="12"/>
    <row r="508" s="2" customFormat="1" ht="12"/>
    <row r="509" s="2" customFormat="1" ht="12"/>
    <row r="510" s="2" customFormat="1" ht="12"/>
    <row r="511" s="2" customFormat="1" ht="12"/>
    <row r="512" s="2" customFormat="1" ht="12"/>
    <row r="513" s="2" customFormat="1" ht="12"/>
    <row r="514" s="2" customFormat="1" ht="12"/>
    <row r="515" s="2" customFormat="1" ht="12"/>
    <row r="516" s="2" customFormat="1" ht="12"/>
    <row r="517" s="2" customFormat="1" ht="12"/>
    <row r="518" s="2" customFormat="1" ht="12"/>
    <row r="519" s="2" customFormat="1" ht="12"/>
    <row r="520" s="2" customFormat="1" ht="12"/>
    <row r="521" s="2" customFormat="1" ht="12"/>
    <row r="522" s="2" customFormat="1" ht="12"/>
    <row r="523" s="2" customFormat="1" ht="12"/>
    <row r="524" s="2" customFormat="1" ht="12"/>
    <row r="525" s="2" customFormat="1" ht="12"/>
    <row r="526" s="2" customFormat="1" ht="12"/>
    <row r="527" s="2" customFormat="1" ht="12"/>
    <row r="528" s="2" customFormat="1" ht="12"/>
    <row r="529" spans="16:35" s="2" customFormat="1" ht="12"/>
    <row r="530" spans="16:35" s="2" customFormat="1" ht="12"/>
    <row r="531" spans="16:35" s="2" customFormat="1" ht="12"/>
    <row r="532" spans="16:35" s="2" customFormat="1" ht="12"/>
    <row r="533" spans="16:35" s="2" customFormat="1" ht="12"/>
    <row r="534" spans="16:35" s="2" customFormat="1" ht="12"/>
    <row r="535" spans="16:35" s="2" customFormat="1" ht="12"/>
    <row r="536" spans="16:35" s="2" customFormat="1" ht="12"/>
    <row r="537" spans="16:35" s="2" customFormat="1" ht="12"/>
    <row r="538" spans="16:35" s="2" customFormat="1" ht="12"/>
    <row r="539" spans="16:35" s="2" customFormat="1" ht="12"/>
    <row r="540" spans="16:35" s="2" customFormat="1" ht="12"/>
    <row r="541" spans="16:35" s="2" customFormat="1" ht="12"/>
    <row r="542" spans="16:35" s="2" customFormat="1" ht="12"/>
    <row r="543" spans="16:35" s="2" customFormat="1" ht="12"/>
    <row r="544" spans="16:35" s="2" customFormat="1">
      <c r="P544" s="99"/>
      <c r="Q544" s="99"/>
      <c r="R544" s="99"/>
      <c r="S544" s="99"/>
      <c r="T544" s="99"/>
      <c r="U544" s="99"/>
      <c r="V544" s="99"/>
      <c r="W544" s="99"/>
      <c r="X544" s="99"/>
      <c r="Y544" s="99"/>
      <c r="Z544" s="99"/>
      <c r="AA544" s="99"/>
      <c r="AB544" s="99"/>
      <c r="AC544" s="99"/>
      <c r="AD544" s="99"/>
      <c r="AE544" s="99"/>
      <c r="AF544" s="99"/>
      <c r="AG544" s="99"/>
      <c r="AH544" s="99"/>
      <c r="AI544" s="99"/>
    </row>
    <row r="545" spans="16:35" s="2" customFormat="1">
      <c r="P545" s="99"/>
      <c r="Q545" s="99"/>
      <c r="R545" s="99"/>
      <c r="S545" s="99"/>
      <c r="T545" s="99"/>
      <c r="U545" s="99"/>
      <c r="V545" s="99"/>
      <c r="W545" s="99"/>
      <c r="X545" s="99"/>
      <c r="Y545" s="99"/>
      <c r="Z545" s="99"/>
      <c r="AA545" s="99"/>
      <c r="AB545" s="99"/>
      <c r="AC545" s="99"/>
      <c r="AD545" s="99"/>
      <c r="AE545" s="99"/>
      <c r="AF545" s="99"/>
      <c r="AG545" s="99"/>
      <c r="AH545" s="99"/>
      <c r="AI545" s="99"/>
    </row>
    <row r="546" spans="16:35" s="2" customFormat="1">
      <c r="P546" s="99"/>
      <c r="Q546" s="99"/>
      <c r="R546" s="99"/>
      <c r="S546" s="99"/>
      <c r="T546" s="99"/>
      <c r="U546" s="99"/>
      <c r="V546" s="99"/>
      <c r="W546" s="99"/>
      <c r="X546" s="99"/>
      <c r="Y546" s="99"/>
      <c r="Z546" s="99"/>
      <c r="AA546" s="99"/>
      <c r="AB546" s="99"/>
      <c r="AC546" s="99"/>
      <c r="AD546" s="99"/>
      <c r="AE546" s="99"/>
      <c r="AF546" s="99"/>
      <c r="AG546" s="99"/>
      <c r="AH546" s="99"/>
      <c r="AI546" s="99"/>
    </row>
    <row r="547" spans="16:35" s="2" customFormat="1">
      <c r="P547" s="99"/>
      <c r="Q547" s="99"/>
      <c r="R547" s="99"/>
      <c r="S547" s="99"/>
      <c r="T547" s="99"/>
      <c r="U547" s="99"/>
      <c r="V547" s="99"/>
      <c r="W547" s="99"/>
      <c r="X547" s="99"/>
      <c r="Y547" s="99"/>
      <c r="Z547" s="99"/>
      <c r="AA547" s="99"/>
      <c r="AB547" s="99"/>
      <c r="AC547" s="99"/>
      <c r="AD547" s="99"/>
      <c r="AE547" s="99"/>
      <c r="AF547" s="99"/>
      <c r="AG547" s="99"/>
      <c r="AH547" s="99"/>
      <c r="AI547" s="99"/>
    </row>
    <row r="548" spans="16:35" s="2" customFormat="1">
      <c r="P548" s="99"/>
      <c r="Q548" s="99"/>
      <c r="R548" s="99"/>
      <c r="S548" s="99"/>
      <c r="T548" s="99"/>
      <c r="U548" s="99"/>
      <c r="V548" s="99"/>
      <c r="W548" s="99"/>
      <c r="X548" s="99"/>
      <c r="Y548" s="99"/>
      <c r="Z548" s="99"/>
      <c r="AA548" s="99"/>
      <c r="AB548" s="99"/>
      <c r="AC548" s="99"/>
      <c r="AD548" s="99"/>
      <c r="AE548" s="99"/>
      <c r="AF548" s="99"/>
      <c r="AG548" s="99"/>
      <c r="AH548" s="99"/>
      <c r="AI548" s="99"/>
    </row>
    <row r="549" spans="16:35" s="2" customFormat="1">
      <c r="P549" s="99"/>
      <c r="Q549" s="99"/>
      <c r="R549" s="99"/>
      <c r="S549" s="99"/>
      <c r="T549" s="99"/>
      <c r="U549" s="99"/>
      <c r="V549" s="99"/>
      <c r="W549" s="99"/>
      <c r="X549" s="99"/>
      <c r="Y549" s="99"/>
      <c r="Z549" s="99"/>
      <c r="AA549" s="99"/>
      <c r="AB549" s="99"/>
      <c r="AC549" s="99"/>
      <c r="AD549" s="99"/>
      <c r="AE549" s="99"/>
      <c r="AF549" s="99"/>
      <c r="AG549" s="99"/>
      <c r="AH549" s="99"/>
      <c r="AI549" s="99"/>
    </row>
    <row r="550" spans="16:35" s="2" customFormat="1">
      <c r="P550" s="99"/>
      <c r="Q550" s="99"/>
      <c r="R550" s="99"/>
      <c r="S550" s="99"/>
      <c r="T550" s="99"/>
      <c r="U550" s="99"/>
      <c r="V550" s="99"/>
      <c r="W550" s="99"/>
      <c r="X550" s="99"/>
      <c r="Y550" s="99"/>
      <c r="Z550" s="99"/>
      <c r="AA550" s="99"/>
      <c r="AB550" s="99"/>
      <c r="AC550" s="99"/>
      <c r="AD550" s="99"/>
      <c r="AE550" s="99"/>
      <c r="AF550" s="99"/>
      <c r="AG550" s="99"/>
      <c r="AH550" s="99"/>
      <c r="AI550" s="99"/>
    </row>
    <row r="551" spans="16:35" s="2" customFormat="1">
      <c r="P551" s="99"/>
      <c r="Q551" s="99"/>
      <c r="R551" s="99"/>
      <c r="S551" s="99"/>
      <c r="T551" s="99"/>
      <c r="U551" s="99"/>
      <c r="V551" s="99"/>
      <c r="W551" s="99"/>
      <c r="X551" s="99"/>
      <c r="Y551" s="99"/>
      <c r="Z551" s="99"/>
      <c r="AA551" s="99"/>
      <c r="AB551" s="99"/>
      <c r="AC551" s="99"/>
      <c r="AD551" s="99"/>
      <c r="AE551" s="99"/>
      <c r="AF551" s="99"/>
      <c r="AG551" s="99"/>
      <c r="AH551" s="99"/>
      <c r="AI551" s="99"/>
    </row>
    <row r="552" spans="16:35" s="2" customFormat="1">
      <c r="P552" s="99"/>
      <c r="Q552" s="99"/>
      <c r="R552" s="99"/>
      <c r="S552" s="99"/>
      <c r="T552" s="99"/>
      <c r="U552" s="99"/>
      <c r="V552" s="99"/>
      <c r="W552" s="99"/>
      <c r="X552" s="99"/>
      <c r="Y552" s="99"/>
      <c r="Z552" s="99"/>
      <c r="AA552" s="99"/>
      <c r="AB552" s="99"/>
      <c r="AC552" s="99"/>
      <c r="AD552" s="99"/>
      <c r="AE552" s="99"/>
      <c r="AF552" s="99"/>
      <c r="AG552" s="99"/>
      <c r="AH552" s="99"/>
      <c r="AI552" s="99"/>
    </row>
    <row r="553" spans="16:35" s="2" customFormat="1">
      <c r="P553" s="99"/>
      <c r="Q553" s="99"/>
      <c r="R553" s="99"/>
      <c r="S553" s="99"/>
      <c r="T553" s="99"/>
      <c r="U553" s="99"/>
      <c r="V553" s="99"/>
      <c r="W553" s="99"/>
      <c r="X553" s="99"/>
      <c r="Y553" s="99"/>
      <c r="Z553" s="99"/>
      <c r="AA553" s="99"/>
      <c r="AB553" s="99"/>
      <c r="AC553" s="99"/>
      <c r="AD553" s="99"/>
      <c r="AE553" s="99"/>
      <c r="AF553" s="99"/>
      <c r="AG553" s="99"/>
      <c r="AH553" s="99"/>
      <c r="AI553" s="99"/>
    </row>
    <row r="554" spans="16:35" s="2" customFormat="1">
      <c r="P554" s="99"/>
      <c r="Q554" s="99"/>
      <c r="R554" s="99"/>
      <c r="S554" s="99"/>
      <c r="T554" s="99"/>
      <c r="U554" s="99"/>
      <c r="V554" s="99"/>
      <c r="W554" s="99"/>
      <c r="X554" s="99"/>
      <c r="Y554" s="99"/>
      <c r="Z554" s="99"/>
      <c r="AA554" s="99"/>
      <c r="AB554" s="99"/>
      <c r="AC554" s="99"/>
      <c r="AD554" s="99"/>
      <c r="AE554" s="99"/>
      <c r="AF554" s="99"/>
      <c r="AG554" s="99"/>
      <c r="AH554" s="99"/>
      <c r="AI554" s="99"/>
    </row>
    <row r="555" spans="16:35" s="2" customFormat="1">
      <c r="P555" s="99"/>
      <c r="Q555" s="99"/>
      <c r="R555" s="99"/>
      <c r="S555" s="99"/>
      <c r="T555" s="99"/>
      <c r="U555" s="99"/>
      <c r="V555" s="99"/>
      <c r="W555" s="99"/>
      <c r="X555" s="99"/>
      <c r="Y555" s="99"/>
      <c r="Z555" s="99"/>
      <c r="AA555" s="99"/>
      <c r="AB555" s="99"/>
      <c r="AC555" s="99"/>
      <c r="AD555" s="99"/>
      <c r="AE555" s="99"/>
      <c r="AF555" s="99"/>
      <c r="AG555" s="99"/>
      <c r="AH555" s="99"/>
      <c r="AI555" s="99"/>
    </row>
    <row r="556" spans="16:35" s="2" customFormat="1">
      <c r="P556" s="99"/>
      <c r="Q556" s="99"/>
      <c r="R556" s="99"/>
      <c r="S556" s="99"/>
      <c r="T556" s="99"/>
      <c r="U556" s="99"/>
      <c r="V556" s="99"/>
      <c r="W556" s="99"/>
      <c r="X556" s="99"/>
      <c r="Y556" s="99"/>
      <c r="Z556" s="99"/>
      <c r="AA556" s="99"/>
      <c r="AB556" s="99"/>
      <c r="AC556" s="99"/>
      <c r="AD556" s="99"/>
      <c r="AE556" s="99"/>
      <c r="AF556" s="99"/>
      <c r="AG556" s="99"/>
      <c r="AH556" s="99"/>
      <c r="AI556" s="99"/>
    </row>
    <row r="557" spans="16:35" s="2" customFormat="1">
      <c r="P557" s="99"/>
      <c r="Q557" s="99"/>
      <c r="R557" s="99"/>
      <c r="S557" s="99"/>
      <c r="T557" s="99"/>
      <c r="U557" s="99"/>
      <c r="V557" s="99"/>
      <c r="W557" s="99"/>
      <c r="X557" s="99"/>
      <c r="Y557" s="99"/>
      <c r="Z557" s="99"/>
      <c r="AA557" s="99"/>
      <c r="AB557" s="99"/>
      <c r="AC557" s="99"/>
      <c r="AD557" s="99"/>
      <c r="AE557" s="99"/>
      <c r="AF557" s="99"/>
      <c r="AG557" s="99"/>
      <c r="AH557" s="99"/>
      <c r="AI557" s="99"/>
    </row>
    <row r="558" spans="16:35" s="2" customFormat="1">
      <c r="P558" s="99"/>
      <c r="Q558" s="99"/>
      <c r="R558" s="99"/>
      <c r="S558" s="99"/>
      <c r="T558" s="99"/>
      <c r="U558" s="99"/>
      <c r="V558" s="99"/>
      <c r="W558" s="99"/>
      <c r="X558" s="99"/>
      <c r="Y558" s="99"/>
      <c r="Z558" s="99"/>
      <c r="AA558" s="99"/>
      <c r="AB558" s="99"/>
      <c r="AC558" s="99"/>
      <c r="AD558" s="99"/>
      <c r="AE558" s="99"/>
      <c r="AF558" s="99"/>
      <c r="AG558" s="99"/>
      <c r="AH558" s="99"/>
      <c r="AI558" s="99"/>
    </row>
    <row r="559" spans="16:35" s="2" customFormat="1">
      <c r="P559" s="99"/>
      <c r="Q559" s="99"/>
      <c r="R559" s="99"/>
      <c r="S559" s="99"/>
      <c r="T559" s="99"/>
      <c r="U559" s="99"/>
      <c r="V559" s="99"/>
      <c r="W559" s="99"/>
      <c r="X559" s="99"/>
      <c r="Y559" s="99"/>
      <c r="Z559" s="99"/>
      <c r="AA559" s="99"/>
      <c r="AB559" s="99"/>
      <c r="AC559" s="99"/>
      <c r="AD559" s="99"/>
      <c r="AE559" s="99"/>
      <c r="AF559" s="99"/>
      <c r="AG559" s="99"/>
      <c r="AH559" s="99"/>
      <c r="AI559" s="99"/>
    </row>
    <row r="560" spans="16:35" s="2" customFormat="1">
      <c r="P560" s="99"/>
      <c r="Q560" s="99"/>
      <c r="R560" s="99"/>
      <c r="S560" s="99"/>
      <c r="T560" s="99"/>
      <c r="U560" s="99"/>
      <c r="V560" s="99"/>
      <c r="W560" s="99"/>
      <c r="X560" s="99"/>
      <c r="Y560" s="99"/>
      <c r="Z560" s="99"/>
      <c r="AA560" s="99"/>
      <c r="AB560" s="99"/>
      <c r="AC560" s="99"/>
      <c r="AD560" s="99"/>
      <c r="AE560" s="99"/>
      <c r="AF560" s="99"/>
      <c r="AG560" s="99"/>
      <c r="AH560" s="99"/>
      <c r="AI560" s="99"/>
    </row>
    <row r="561" spans="1:36" s="2" customFormat="1">
      <c r="P561" s="99"/>
      <c r="Q561" s="99"/>
      <c r="R561" s="99"/>
      <c r="S561" s="99"/>
      <c r="T561" s="99"/>
      <c r="U561" s="99"/>
      <c r="V561" s="99"/>
      <c r="W561" s="99"/>
      <c r="X561" s="99"/>
      <c r="Y561" s="99"/>
      <c r="Z561" s="99"/>
      <c r="AA561" s="99"/>
      <c r="AB561" s="99"/>
      <c r="AC561" s="99"/>
      <c r="AD561" s="99"/>
      <c r="AE561" s="99"/>
      <c r="AF561" s="99"/>
      <c r="AG561" s="99"/>
      <c r="AH561" s="99"/>
      <c r="AI561" s="99"/>
    </row>
    <row r="562" spans="1:36" s="2" customFormat="1">
      <c r="P562" s="99"/>
      <c r="Q562" s="99"/>
      <c r="R562" s="99"/>
      <c r="S562" s="99"/>
      <c r="T562" s="99"/>
      <c r="U562" s="99"/>
      <c r="V562" s="99"/>
      <c r="W562" s="99"/>
      <c r="X562" s="99"/>
      <c r="Y562" s="99"/>
      <c r="Z562" s="99"/>
      <c r="AA562" s="99"/>
      <c r="AB562" s="99"/>
      <c r="AC562" s="99"/>
      <c r="AD562" s="99"/>
      <c r="AE562" s="99"/>
      <c r="AF562" s="99"/>
      <c r="AG562" s="99"/>
      <c r="AH562" s="99"/>
      <c r="AI562" s="99"/>
    </row>
    <row r="563" spans="1:36" s="2" customFormat="1">
      <c r="P563" s="99"/>
      <c r="Q563" s="99"/>
      <c r="R563" s="99"/>
      <c r="S563" s="99"/>
      <c r="T563" s="99"/>
      <c r="U563" s="99"/>
      <c r="V563" s="99"/>
      <c r="W563" s="99"/>
      <c r="X563" s="99"/>
      <c r="Y563" s="99"/>
      <c r="Z563" s="99"/>
      <c r="AA563" s="99"/>
      <c r="AB563" s="99"/>
      <c r="AC563" s="99"/>
      <c r="AD563" s="99"/>
      <c r="AE563" s="99"/>
      <c r="AF563" s="99"/>
      <c r="AG563" s="99"/>
      <c r="AH563" s="99"/>
      <c r="AI563" s="99"/>
    </row>
    <row r="564" spans="1:36" s="2" customFormat="1">
      <c r="P564" s="99"/>
      <c r="Q564" s="99"/>
      <c r="R564" s="99"/>
      <c r="S564" s="99"/>
      <c r="T564" s="99"/>
      <c r="U564" s="99"/>
      <c r="V564" s="99"/>
      <c r="W564" s="99"/>
      <c r="X564" s="99"/>
      <c r="Y564" s="99"/>
      <c r="Z564" s="99"/>
      <c r="AA564" s="99"/>
      <c r="AB564" s="99"/>
      <c r="AC564" s="99"/>
      <c r="AD564" s="99"/>
      <c r="AE564" s="99"/>
      <c r="AF564" s="99"/>
      <c r="AG564" s="99"/>
      <c r="AH564" s="99"/>
      <c r="AI564" s="99"/>
    </row>
    <row r="565" spans="1:36" s="2" customFormat="1">
      <c r="P565" s="99"/>
      <c r="Q565" s="99"/>
      <c r="R565" s="99"/>
      <c r="S565" s="99"/>
      <c r="T565" s="99"/>
      <c r="U565" s="99"/>
      <c r="V565" s="99"/>
      <c r="W565" s="99"/>
      <c r="X565" s="99"/>
      <c r="Y565" s="99"/>
      <c r="Z565" s="99"/>
      <c r="AA565" s="99"/>
      <c r="AB565" s="99"/>
      <c r="AC565" s="99"/>
      <c r="AD565" s="99"/>
      <c r="AE565" s="99"/>
      <c r="AF565" s="99"/>
      <c r="AG565" s="99"/>
      <c r="AH565" s="99"/>
      <c r="AI565" s="99"/>
    </row>
    <row r="566" spans="1:36" s="2" customFormat="1">
      <c r="P566" s="99"/>
      <c r="Q566" s="99"/>
      <c r="R566" s="99"/>
      <c r="S566" s="99"/>
      <c r="T566" s="99"/>
      <c r="U566" s="99"/>
      <c r="V566" s="99"/>
      <c r="W566" s="99"/>
      <c r="X566" s="99"/>
      <c r="Y566" s="99"/>
      <c r="Z566" s="99"/>
      <c r="AA566" s="99"/>
      <c r="AB566" s="99"/>
      <c r="AC566" s="99"/>
      <c r="AD566" s="99"/>
      <c r="AE566" s="99"/>
      <c r="AF566" s="99"/>
      <c r="AG566" s="99"/>
      <c r="AH566" s="99"/>
      <c r="AI566" s="99"/>
    </row>
    <row r="567" spans="1:36" s="2" customFormat="1">
      <c r="P567" s="99"/>
      <c r="Q567" s="99"/>
      <c r="R567" s="99"/>
      <c r="S567" s="99"/>
      <c r="T567" s="99"/>
      <c r="U567" s="99"/>
      <c r="V567" s="99"/>
      <c r="W567" s="99"/>
      <c r="X567" s="99"/>
      <c r="Y567" s="99"/>
      <c r="Z567" s="99"/>
      <c r="AA567" s="99"/>
      <c r="AB567" s="99"/>
      <c r="AC567" s="99"/>
      <c r="AD567" s="99"/>
      <c r="AE567" s="99"/>
      <c r="AF567" s="99"/>
      <c r="AG567" s="99"/>
      <c r="AH567" s="99"/>
      <c r="AI567" s="99"/>
    </row>
    <row r="568" spans="1:36" s="2" customFormat="1">
      <c r="A568" s="99"/>
      <c r="B568" s="99"/>
      <c r="C568" s="99"/>
      <c r="D568" s="99"/>
      <c r="E568" s="99"/>
      <c r="F568" s="99"/>
      <c r="G568" s="99"/>
      <c r="H568" s="99"/>
      <c r="I568" s="99"/>
      <c r="J568" s="99"/>
      <c r="K568" s="99"/>
      <c r="L568" s="99"/>
      <c r="M568" s="99"/>
      <c r="N568" s="99"/>
      <c r="P568" s="99"/>
      <c r="Q568" s="99"/>
      <c r="R568" s="99"/>
      <c r="S568" s="99"/>
      <c r="T568" s="99"/>
      <c r="U568" s="99"/>
      <c r="V568" s="99"/>
      <c r="W568" s="99"/>
      <c r="X568" s="99"/>
      <c r="Y568" s="99"/>
      <c r="Z568" s="99"/>
      <c r="AA568" s="99"/>
      <c r="AB568" s="99"/>
      <c r="AC568" s="99"/>
      <c r="AD568" s="99"/>
      <c r="AE568" s="99"/>
      <c r="AF568" s="99"/>
      <c r="AG568" s="99"/>
      <c r="AH568" s="99"/>
      <c r="AI568" s="99"/>
    </row>
    <row r="569" spans="1:36" s="2" customFormat="1">
      <c r="A569" s="99"/>
      <c r="B569" s="99"/>
      <c r="C569" s="99"/>
      <c r="D569" s="99"/>
      <c r="E569" s="99"/>
      <c r="F569" s="99"/>
      <c r="G569" s="99"/>
      <c r="H569" s="99"/>
      <c r="I569" s="99"/>
      <c r="J569" s="99"/>
      <c r="K569" s="99"/>
      <c r="L569" s="99"/>
      <c r="M569" s="99"/>
      <c r="N569" s="99"/>
      <c r="P569" s="99"/>
      <c r="Q569" s="99"/>
      <c r="R569" s="99"/>
      <c r="S569" s="99"/>
      <c r="T569" s="99"/>
      <c r="U569" s="99"/>
      <c r="V569" s="99"/>
      <c r="W569" s="99"/>
      <c r="X569" s="99"/>
      <c r="Y569" s="99"/>
      <c r="Z569" s="99"/>
      <c r="AA569" s="99"/>
      <c r="AB569" s="99"/>
      <c r="AC569" s="99"/>
      <c r="AD569" s="99"/>
      <c r="AE569" s="99"/>
      <c r="AF569" s="99"/>
      <c r="AG569" s="99"/>
      <c r="AH569" s="99"/>
      <c r="AI569" s="99"/>
    </row>
    <row r="570" spans="1:36" s="2" customFormat="1">
      <c r="A570" s="99"/>
      <c r="B570" s="99"/>
      <c r="C570" s="99"/>
      <c r="D570" s="99"/>
      <c r="E570" s="99"/>
      <c r="F570" s="99"/>
      <c r="G570" s="99"/>
      <c r="H570" s="99"/>
      <c r="I570" s="99"/>
      <c r="J570" s="99"/>
      <c r="K570" s="99"/>
      <c r="L570" s="99"/>
      <c r="M570" s="99"/>
      <c r="N570" s="99"/>
      <c r="P570" s="99"/>
      <c r="Q570" s="99"/>
      <c r="R570" s="99"/>
      <c r="S570" s="99"/>
      <c r="T570" s="99"/>
      <c r="U570" s="99"/>
      <c r="V570" s="99"/>
      <c r="W570" s="99"/>
      <c r="X570" s="99"/>
      <c r="Y570" s="99"/>
      <c r="Z570" s="99"/>
      <c r="AA570" s="99"/>
      <c r="AB570" s="99"/>
      <c r="AC570" s="99"/>
      <c r="AD570" s="99"/>
      <c r="AE570" s="99"/>
      <c r="AF570" s="99"/>
      <c r="AG570" s="99"/>
      <c r="AH570" s="99"/>
      <c r="AI570" s="99"/>
    </row>
    <row r="571" spans="1:36" s="2" customFormat="1">
      <c r="A571" s="99"/>
      <c r="B571" s="99"/>
      <c r="C571" s="99"/>
      <c r="D571" s="99"/>
      <c r="E571" s="99"/>
      <c r="F571" s="99"/>
      <c r="G571" s="99"/>
      <c r="H571" s="99"/>
      <c r="I571" s="99"/>
      <c r="J571" s="99"/>
      <c r="K571" s="99"/>
      <c r="L571" s="99"/>
      <c r="M571" s="99"/>
      <c r="N571" s="99"/>
      <c r="P571" s="99"/>
      <c r="Q571" s="99"/>
      <c r="R571" s="99"/>
      <c r="S571" s="99"/>
      <c r="T571" s="99"/>
      <c r="U571" s="99"/>
      <c r="V571" s="99"/>
      <c r="W571" s="99"/>
      <c r="X571" s="99"/>
      <c r="Y571" s="99"/>
      <c r="Z571" s="99"/>
      <c r="AA571" s="99"/>
      <c r="AB571" s="99"/>
      <c r="AC571" s="99"/>
      <c r="AD571" s="99"/>
      <c r="AE571" s="99"/>
      <c r="AF571" s="99"/>
      <c r="AG571" s="99"/>
      <c r="AH571" s="99"/>
      <c r="AI571" s="99"/>
    </row>
    <row r="572" spans="1:36" s="2" customFormat="1">
      <c r="A572" s="99"/>
      <c r="B572" s="99"/>
      <c r="C572" s="99"/>
      <c r="D572" s="99"/>
      <c r="E572" s="99"/>
      <c r="F572" s="99"/>
      <c r="G572" s="99"/>
      <c r="H572" s="99"/>
      <c r="I572" s="99"/>
      <c r="J572" s="99"/>
      <c r="K572" s="99"/>
      <c r="L572" s="99"/>
      <c r="M572" s="99"/>
      <c r="N572" s="99"/>
      <c r="P572" s="99"/>
      <c r="Q572" s="99"/>
      <c r="R572" s="99"/>
      <c r="S572" s="99"/>
      <c r="T572" s="99"/>
      <c r="U572" s="99"/>
      <c r="V572" s="99"/>
      <c r="W572" s="99"/>
      <c r="X572" s="99"/>
      <c r="Y572" s="99"/>
      <c r="Z572" s="99"/>
      <c r="AA572" s="99"/>
      <c r="AB572" s="99"/>
      <c r="AC572" s="99"/>
      <c r="AD572" s="99"/>
      <c r="AE572" s="99"/>
      <c r="AF572" s="99"/>
      <c r="AG572" s="99"/>
      <c r="AH572" s="99"/>
      <c r="AI572" s="99"/>
    </row>
    <row r="573" spans="1:36" s="2" customFormat="1">
      <c r="A573" s="99"/>
      <c r="B573" s="99"/>
      <c r="C573" s="99"/>
      <c r="D573" s="99"/>
      <c r="E573" s="99"/>
      <c r="F573" s="99"/>
      <c r="G573" s="99"/>
      <c r="H573" s="99"/>
      <c r="I573" s="99"/>
      <c r="J573" s="99"/>
      <c r="K573" s="99"/>
      <c r="L573" s="99"/>
      <c r="M573" s="99"/>
      <c r="N573" s="99"/>
      <c r="P573" s="99"/>
      <c r="Q573" s="99"/>
      <c r="R573" s="99"/>
      <c r="S573" s="99"/>
      <c r="T573" s="99"/>
      <c r="U573" s="99"/>
      <c r="V573" s="99"/>
      <c r="W573" s="99"/>
      <c r="X573" s="99"/>
      <c r="Y573" s="99"/>
      <c r="Z573" s="99"/>
      <c r="AA573" s="99"/>
      <c r="AB573" s="99"/>
      <c r="AC573" s="99"/>
      <c r="AD573" s="99"/>
      <c r="AE573" s="99"/>
      <c r="AF573" s="99"/>
      <c r="AG573" s="99"/>
      <c r="AH573" s="99"/>
      <c r="AI573" s="99"/>
      <c r="AJ573" s="99"/>
    </row>
    <row r="574" spans="1:36" s="2" customFormat="1">
      <c r="A574" s="99"/>
      <c r="B574" s="99"/>
      <c r="C574" s="99"/>
      <c r="D574" s="99"/>
      <c r="E574" s="99"/>
      <c r="F574" s="99"/>
      <c r="G574" s="99"/>
      <c r="H574" s="99"/>
      <c r="I574" s="99"/>
      <c r="J574" s="99"/>
      <c r="K574" s="99"/>
      <c r="L574" s="99"/>
      <c r="M574" s="99"/>
      <c r="N574" s="99"/>
      <c r="P574" s="99"/>
      <c r="Q574" s="99"/>
      <c r="R574" s="99"/>
      <c r="S574" s="99"/>
      <c r="T574" s="99"/>
      <c r="U574" s="99"/>
      <c r="V574" s="99"/>
      <c r="W574" s="99"/>
      <c r="X574" s="99"/>
      <c r="Y574" s="99"/>
      <c r="Z574" s="99"/>
      <c r="AA574" s="99"/>
      <c r="AB574" s="99"/>
      <c r="AC574" s="99"/>
      <c r="AD574" s="99"/>
      <c r="AE574" s="99"/>
      <c r="AF574" s="99"/>
      <c r="AG574" s="99"/>
      <c r="AH574" s="99"/>
      <c r="AI574" s="99"/>
      <c r="AJ574" s="99"/>
    </row>
    <row r="575" spans="1:36" s="2" customFormat="1">
      <c r="A575" s="99"/>
      <c r="B575" s="99"/>
      <c r="C575" s="99"/>
      <c r="D575" s="99"/>
      <c r="E575" s="99"/>
      <c r="F575" s="99"/>
      <c r="G575" s="99"/>
      <c r="H575" s="99"/>
      <c r="I575" s="99"/>
      <c r="J575" s="99"/>
      <c r="K575" s="99"/>
      <c r="L575" s="99"/>
      <c r="M575" s="99"/>
      <c r="N575" s="99"/>
      <c r="P575" s="99"/>
      <c r="Q575" s="99"/>
      <c r="R575" s="99"/>
      <c r="S575" s="99"/>
      <c r="T575" s="99"/>
      <c r="U575" s="99"/>
      <c r="V575" s="99"/>
      <c r="W575" s="99"/>
      <c r="X575" s="99"/>
      <c r="Y575" s="99"/>
      <c r="Z575" s="99"/>
      <c r="AA575" s="99"/>
      <c r="AB575" s="99"/>
      <c r="AC575" s="99"/>
      <c r="AD575" s="99"/>
      <c r="AE575" s="99"/>
      <c r="AF575" s="99"/>
      <c r="AG575" s="99"/>
      <c r="AH575" s="99"/>
      <c r="AI575" s="99"/>
      <c r="AJ575" s="99"/>
    </row>
    <row r="576" spans="1:36" s="2" customFormat="1">
      <c r="A576" s="99"/>
      <c r="B576" s="99"/>
      <c r="C576" s="99"/>
      <c r="D576" s="99"/>
      <c r="E576" s="99"/>
      <c r="F576" s="99"/>
      <c r="G576" s="99"/>
      <c r="H576" s="99"/>
      <c r="I576" s="99"/>
      <c r="J576" s="99"/>
      <c r="K576" s="99"/>
      <c r="L576" s="99"/>
      <c r="M576" s="99"/>
      <c r="N576" s="99"/>
      <c r="P576" s="99"/>
      <c r="Q576" s="99"/>
      <c r="R576" s="99"/>
      <c r="S576" s="99"/>
      <c r="T576" s="99"/>
      <c r="U576" s="99"/>
      <c r="V576" s="99"/>
      <c r="W576" s="99"/>
      <c r="X576" s="99"/>
      <c r="Y576" s="99"/>
      <c r="Z576" s="99"/>
      <c r="AA576" s="99"/>
      <c r="AB576" s="99"/>
      <c r="AC576" s="99"/>
      <c r="AD576" s="99"/>
      <c r="AE576" s="99"/>
      <c r="AF576" s="99"/>
      <c r="AG576" s="99"/>
      <c r="AH576" s="99"/>
      <c r="AI576" s="99"/>
      <c r="AJ576" s="99"/>
    </row>
    <row r="577" spans="1:36" s="2" customFormat="1">
      <c r="A577" s="99"/>
      <c r="B577" s="99"/>
      <c r="C577" s="99"/>
      <c r="D577" s="99"/>
      <c r="E577" s="99"/>
      <c r="F577" s="99"/>
      <c r="G577" s="99"/>
      <c r="H577" s="99"/>
      <c r="I577" s="99"/>
      <c r="J577" s="99"/>
      <c r="K577" s="99"/>
      <c r="L577" s="99"/>
      <c r="M577" s="99"/>
      <c r="N577" s="99"/>
      <c r="P577" s="99"/>
      <c r="Q577" s="99"/>
      <c r="R577" s="99"/>
      <c r="S577" s="99"/>
      <c r="T577" s="99"/>
      <c r="U577" s="99"/>
      <c r="V577" s="99"/>
      <c r="W577" s="99"/>
      <c r="X577" s="99"/>
      <c r="Y577" s="99"/>
      <c r="Z577" s="99"/>
      <c r="AA577" s="99"/>
      <c r="AB577" s="99"/>
      <c r="AC577" s="99"/>
      <c r="AD577" s="99"/>
      <c r="AE577" s="99"/>
      <c r="AF577" s="99"/>
      <c r="AG577" s="99"/>
      <c r="AH577" s="99"/>
      <c r="AI577" s="99"/>
      <c r="AJ577" s="99"/>
    </row>
    <row r="578" spans="1:36" s="2" customFormat="1">
      <c r="A578" s="99"/>
      <c r="B578" s="99"/>
      <c r="C578" s="99"/>
      <c r="D578" s="99"/>
      <c r="E578" s="99"/>
      <c r="F578" s="99"/>
      <c r="G578" s="99"/>
      <c r="H578" s="99"/>
      <c r="I578" s="99"/>
      <c r="J578" s="99"/>
      <c r="K578" s="99"/>
      <c r="L578" s="99"/>
      <c r="M578" s="99"/>
      <c r="N578" s="99"/>
      <c r="O578" s="99"/>
      <c r="P578" s="99"/>
      <c r="Q578" s="99"/>
      <c r="R578" s="99"/>
      <c r="S578" s="99"/>
      <c r="T578" s="99"/>
      <c r="U578" s="99"/>
      <c r="V578" s="99"/>
      <c r="W578" s="99"/>
      <c r="X578" s="99"/>
      <c r="Y578" s="99"/>
      <c r="Z578" s="99"/>
      <c r="AA578" s="99"/>
      <c r="AB578" s="99"/>
      <c r="AC578" s="99"/>
      <c r="AD578" s="99"/>
      <c r="AE578" s="99"/>
      <c r="AF578" s="99"/>
      <c r="AG578" s="99"/>
      <c r="AH578" s="99"/>
      <c r="AI578" s="99"/>
      <c r="AJ578" s="99"/>
    </row>
    <row r="579" spans="1:36" s="2" customFormat="1">
      <c r="A579" s="99"/>
      <c r="B579" s="99"/>
      <c r="C579" s="99"/>
      <c r="D579" s="99"/>
      <c r="E579" s="99"/>
      <c r="F579" s="99"/>
      <c r="G579" s="99"/>
      <c r="H579" s="99"/>
      <c r="I579" s="99"/>
      <c r="J579" s="99"/>
      <c r="K579" s="99"/>
      <c r="L579" s="99"/>
      <c r="M579" s="99"/>
      <c r="N579" s="99"/>
      <c r="O579" s="99"/>
      <c r="P579" s="99"/>
      <c r="Q579" s="99"/>
      <c r="R579" s="99"/>
      <c r="S579" s="99"/>
      <c r="T579" s="99"/>
      <c r="U579" s="99"/>
      <c r="V579" s="99"/>
      <c r="W579" s="99"/>
      <c r="X579" s="99"/>
      <c r="Y579" s="99"/>
      <c r="Z579" s="99"/>
      <c r="AA579" s="99"/>
      <c r="AB579" s="99"/>
      <c r="AC579" s="99"/>
      <c r="AD579" s="99"/>
      <c r="AE579" s="99"/>
      <c r="AF579" s="99"/>
      <c r="AG579" s="99"/>
      <c r="AH579" s="99"/>
      <c r="AI579" s="99"/>
      <c r="AJ579" s="99"/>
    </row>
  </sheetData>
  <mergeCells count="99">
    <mergeCell ref="AD67:AJ67"/>
    <mergeCell ref="A69:N69"/>
    <mergeCell ref="B67:D67"/>
    <mergeCell ref="G67:J67"/>
    <mergeCell ref="K67:N67"/>
    <mergeCell ref="P67:V67"/>
    <mergeCell ref="W67:AC67"/>
    <mergeCell ref="P65:V66"/>
    <mergeCell ref="W65:AC66"/>
    <mergeCell ref="AD65:AJ66"/>
    <mergeCell ref="D66:H66"/>
    <mergeCell ref="J66:N66"/>
    <mergeCell ref="A58:N58"/>
    <mergeCell ref="A59:N59"/>
    <mergeCell ref="P61:AJ62"/>
    <mergeCell ref="P63:V64"/>
    <mergeCell ref="W63:AC64"/>
    <mergeCell ref="AD63:AJ64"/>
    <mergeCell ref="C64:D64"/>
    <mergeCell ref="G64:I64"/>
    <mergeCell ref="J64:M64"/>
    <mergeCell ref="P21:V22"/>
    <mergeCell ref="W20:AC20"/>
    <mergeCell ref="W21:AC22"/>
    <mergeCell ref="N28:N30"/>
    <mergeCell ref="A55:N55"/>
    <mergeCell ref="A53:N53"/>
    <mergeCell ref="A54:N54"/>
    <mergeCell ref="D33:G33"/>
    <mergeCell ref="A30:G30"/>
    <mergeCell ref="K29:K30"/>
    <mergeCell ref="L29:M29"/>
    <mergeCell ref="A31:C31"/>
    <mergeCell ref="D31:G31"/>
    <mergeCell ref="A33:C33"/>
    <mergeCell ref="D34:G34"/>
    <mergeCell ref="D35:G35"/>
    <mergeCell ref="L1:M1"/>
    <mergeCell ref="M3:N3"/>
    <mergeCell ref="C8:F8"/>
    <mergeCell ref="A5:N5"/>
    <mergeCell ref="A7:A8"/>
    <mergeCell ref="B7:F7"/>
    <mergeCell ref="G6:N6"/>
    <mergeCell ref="L7:L8"/>
    <mergeCell ref="M7:M8"/>
    <mergeCell ref="N7:N8"/>
    <mergeCell ref="G7:G8"/>
    <mergeCell ref="J7:J8"/>
    <mergeCell ref="K7:K8"/>
    <mergeCell ref="M2:N2"/>
    <mergeCell ref="A52:N52"/>
    <mergeCell ref="A35:C35"/>
    <mergeCell ref="A34:C34"/>
    <mergeCell ref="A28:G29"/>
    <mergeCell ref="I29:J29"/>
    <mergeCell ref="L24:N25"/>
    <mergeCell ref="L26:M26"/>
    <mergeCell ref="H26:I26"/>
    <mergeCell ref="A32:C32"/>
    <mergeCell ref="H28:J28"/>
    <mergeCell ref="K28:M28"/>
    <mergeCell ref="H29:H30"/>
    <mergeCell ref="E24:F24"/>
    <mergeCell ref="C26:F26"/>
    <mergeCell ref="G27:K27"/>
    <mergeCell ref="D32:G32"/>
    <mergeCell ref="AD14:AJ14"/>
    <mergeCell ref="P16:AJ17"/>
    <mergeCell ref="P25:AJ26"/>
    <mergeCell ref="AE8:AJ8"/>
    <mergeCell ref="AD10:AJ11"/>
    <mergeCell ref="AD12:AJ13"/>
    <mergeCell ref="AD24:AJ24"/>
    <mergeCell ref="Y8:AA8"/>
    <mergeCell ref="AB8:AD8"/>
    <mergeCell ref="AD18:AJ19"/>
    <mergeCell ref="AD20:AJ20"/>
    <mergeCell ref="AD21:AJ22"/>
    <mergeCell ref="AD23:AJ23"/>
    <mergeCell ref="P10:V11"/>
    <mergeCell ref="W10:AC11"/>
    <mergeCell ref="P12:V13"/>
    <mergeCell ref="P32:P33"/>
    <mergeCell ref="P14:V14"/>
    <mergeCell ref="P8:R8"/>
    <mergeCell ref="S8:U8"/>
    <mergeCell ref="V8:X8"/>
    <mergeCell ref="W14:AC14"/>
    <mergeCell ref="P23:V23"/>
    <mergeCell ref="P24:V24"/>
    <mergeCell ref="W23:AC23"/>
    <mergeCell ref="W24:AC24"/>
    <mergeCell ref="Q32:R32"/>
    <mergeCell ref="P27:AI29"/>
    <mergeCell ref="W12:AC13"/>
    <mergeCell ref="P18:V19"/>
    <mergeCell ref="W18:AC19"/>
    <mergeCell ref="P20:V20"/>
  </mergeCells>
  <phoneticPr fontId="1"/>
  <conditionalFormatting sqref="N26">
    <cfRule type="cellIs" dxfId="3" priority="7" operator="lessThan">
      <formula>10</formula>
    </cfRule>
  </conditionalFormatting>
  <conditionalFormatting sqref="L9:L23">
    <cfRule type="expression" dxfId="2" priority="3">
      <formula>AND($H9&lt;&gt;"",$L9="")</formula>
    </cfRule>
  </conditionalFormatting>
  <conditionalFormatting sqref="M9:M23">
    <cfRule type="expression" dxfId="1" priority="2">
      <formula>AND($H9&lt;&gt;"",$M9="")</formula>
    </cfRule>
  </conditionalFormatting>
  <conditionalFormatting sqref="H9:H23">
    <cfRule type="expression" dxfId="0" priority="1">
      <formula>AND($B9&lt;&gt;"",$H9="")</formula>
    </cfRule>
  </conditionalFormatting>
  <dataValidations disablePrompts="1" count="5">
    <dataValidation allowBlank="1" showInputMessage="1" sqref="G9:G23 J9:K23" xr:uid="{6B15A40B-51F1-4EF8-8396-78EAB9CB8E37}"/>
    <dataValidation type="list" allowBlank="1" showInputMessage="1" showErrorMessage="1" sqref="M68" xr:uid="{836A3192-96B7-47F2-98DB-7A520A193F1E}">
      <formula1>"レベル5：充分,レベル3：良好,レベル1：粗雑"</formula1>
    </dataValidation>
    <dataValidation type="list" allowBlank="1" showInputMessage="1" sqref="H9:H23" xr:uid="{FB11E23F-2BA2-43B1-95E4-370C528AB51A}">
      <formula1>"A,B,C,D,F"</formula1>
    </dataValidation>
    <dataValidation type="list" allowBlank="1" showInputMessage="1" showErrorMessage="1" sqref="K67:N67" xr:uid="{F3B6A7E8-743B-4463-84D6-A6F38E00D3B1}">
      <formula1>"たいへん成長しました．,成長しました．,がんばりましょう．"</formula1>
    </dataValidation>
    <dataValidation type="list" showInputMessage="1" showErrorMessage="1" sqref="L9:M23" xr:uid="{3A6E22BF-27C2-4BF7-9C1D-F1381CD5F451}">
      <formula1>"3,2,1,-"</formula1>
    </dataValidation>
  </dataValidations>
  <printOptions horizontalCentered="1"/>
  <pageMargins left="0.39370078740157483" right="0.39370078740157483" top="0.39370078740157483" bottom="0.19685039370078741" header="0.31496062992125984" footer="0.31496062992125984"/>
  <pageSetup paperSize="9" scale="96" pageOrder="overThenDown" orientation="portrait" r:id="rId1"/>
  <rowBreaks count="1" manualBreakCount="1">
    <brk id="49" max="13" man="1"/>
  </rowBreaks>
  <colBreaks count="1" manualBreakCount="1">
    <brk id="14" max="102"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科目チェック</vt:lpstr>
      <vt:lpstr>カリキュラム・マップ</vt:lpstr>
      <vt:lpstr>習得レベル等集計</vt:lpstr>
      <vt:lpstr>最終年_後期</vt:lpstr>
      <vt:lpstr>1年_前期</vt:lpstr>
      <vt:lpstr>'1年_前期'!Print_Area</vt:lpstr>
      <vt:lpstr>カリキュラム・マップ!Print_Area</vt:lpstr>
      <vt:lpstr>科目チェック!Print_Area</vt:lpstr>
      <vt:lpstr>最終年_後期!Print_Area</vt:lpstr>
      <vt:lpstr>習得レベル等集計!Print_Area</vt:lpstr>
      <vt:lpstr>カリキュラム・マップ!Print_Titles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末吉敏恭</dc:creator>
  <cp:lastModifiedBy>石川正明</cp:lastModifiedBy>
  <cp:lastPrinted>2020-03-10T02:09:51Z</cp:lastPrinted>
  <dcterms:created xsi:type="dcterms:W3CDTF">2017-03-06T08:39:47Z</dcterms:created>
  <dcterms:modified xsi:type="dcterms:W3CDTF">2020-09-11T05:05:14Z</dcterms:modified>
</cp:coreProperties>
</file>